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Final Concept\Web Calcs\Final Version\"/>
    </mc:Choice>
  </mc:AlternateContent>
  <xr:revisionPtr revIDLastSave="0" documentId="13_ncr:1_{AA687D9D-1F9C-44B1-9FB7-E52D4670349F}" xr6:coauthVersionLast="45" xr6:coauthVersionMax="45" xr10:uidLastSave="{00000000-0000-0000-0000-000000000000}"/>
  <workbookProtection workbookAlgorithmName="SHA-512" workbookHashValue="eQ0xmLSe+ozHS963CYd/Gb79R2IzxMF9vjC+7DbM2dRLaR2KKaNRYNRU7BFB1RMiMvbL/8rsAxg9f8TsW5aY8Q==" workbookSaltValue="bgKwo3zPz4HnsEo1KgdPbA==" workbookSpinCount="100000" lockStructure="1"/>
  <bookViews>
    <workbookView xWindow="-120" yWindow="-120" windowWidth="29040" windowHeight="15840" xr2:uid="{16A7E980-C4BC-4066-9763-6AB91D4C29F3}"/>
  </bookViews>
  <sheets>
    <sheet name="Rate Advantage" sheetId="1" r:id="rId1"/>
  </sheets>
  <definedNames>
    <definedName name="_xlnm.Print_Area" localSheetId="0">'Rate Advantage'!$A$1:$K$32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10" i="1"/>
  <c r="B25" i="1"/>
  <c r="K24" i="1" s="1"/>
  <c r="B19" i="1"/>
  <c r="C7" i="1"/>
  <c r="C5" i="1"/>
  <c r="N13" i="1"/>
  <c r="K10" i="1"/>
  <c r="K21" i="1"/>
  <c r="I21" i="1"/>
  <c r="F14" i="1"/>
  <c r="K9" i="1" l="1"/>
  <c r="K19" i="1" s="1"/>
  <c r="K23" i="1" s="1"/>
  <c r="K11" i="1"/>
  <c r="K20" i="1"/>
  <c r="E21" i="1"/>
  <c r="F21" i="1" s="1"/>
  <c r="I15" i="1"/>
  <c r="N8" i="1" s="1"/>
  <c r="K13" i="1"/>
  <c r="I9" i="1"/>
  <c r="I19" i="1" s="1"/>
  <c r="I11" i="1"/>
  <c r="I20" i="1"/>
  <c r="E20" i="1"/>
  <c r="E19" i="1"/>
  <c r="E9" i="1"/>
  <c r="F4" i="1"/>
  <c r="F9" i="1" s="1"/>
  <c r="B29" i="1"/>
  <c r="B13" i="1"/>
  <c r="B15" i="1" s="1"/>
  <c r="C15" i="1" s="1"/>
  <c r="H27" i="1" s="1"/>
  <c r="N18" i="1" l="1"/>
  <c r="E16" i="1"/>
  <c r="K15" i="1"/>
  <c r="F16" i="1" s="1"/>
  <c r="N12" i="1"/>
  <c r="F19" i="1"/>
  <c r="N10" i="1"/>
  <c r="F20" i="1"/>
  <c r="N11" i="1"/>
  <c r="F17" i="1"/>
  <c r="I23" i="1"/>
  <c r="I24" i="1" s="1"/>
  <c r="E17" i="1" s="1"/>
  <c r="K14" i="1"/>
  <c r="I14" i="1"/>
  <c r="E24" i="1" l="1"/>
  <c r="F24" i="1" s="1"/>
  <c r="F22" i="1"/>
  <c r="E22" i="1"/>
  <c r="B21" i="1" l="1"/>
  <c r="B23" i="1" s="1"/>
  <c r="C23" i="1" s="1"/>
  <c r="B27" i="1"/>
  <c r="B31" i="1" s="1"/>
  <c r="C31" i="1" s="1"/>
  <c r="F25" i="1" s="1"/>
  <c r="F26" i="1" s="1"/>
  <c r="J5" i="1" s="1"/>
  <c r="N20" i="1" l="1"/>
  <c r="H2" i="1" s="1"/>
</calcChain>
</file>

<file path=xl/sharedStrings.xml><?xml version="1.0" encoding="utf-8"?>
<sst xmlns="http://schemas.openxmlformats.org/spreadsheetml/2006/main" count="81" uniqueCount="57">
  <si>
    <t>Borrower total income</t>
  </si>
  <si>
    <t>Median Income</t>
  </si>
  <si>
    <t>Multiplier</t>
  </si>
  <si>
    <t>Maximum Allowable</t>
  </si>
  <si>
    <t>Purchase Price</t>
  </si>
  <si>
    <t>Total</t>
  </si>
  <si>
    <t>(Print to .PDF)</t>
  </si>
  <si>
    <t>TYPE</t>
  </si>
  <si>
    <t>BALANCE</t>
  </si>
  <si>
    <t>PAYMENTS</t>
  </si>
  <si>
    <t>MORTGAGE</t>
  </si>
  <si>
    <t>AUTO</t>
  </si>
  <si>
    <t>EDUCATION</t>
  </si>
  <si>
    <t>OTHER INSTALLMENT</t>
  </si>
  <si>
    <t>OPEN</t>
  </si>
  <si>
    <t>REVOLVING</t>
  </si>
  <si>
    <t>OTHER</t>
  </si>
  <si>
    <t>TOTAL</t>
  </si>
  <si>
    <t>First Mortgage Rate</t>
  </si>
  <si>
    <t>Send Mortgage Rate</t>
  </si>
  <si>
    <t>First Payment</t>
  </si>
  <si>
    <t>Second Payment</t>
  </si>
  <si>
    <t>Taxes</t>
  </si>
  <si>
    <t>Insurance</t>
  </si>
  <si>
    <t>Mortgage Insurance</t>
  </si>
  <si>
    <t>Closing Costs Estimate</t>
  </si>
  <si>
    <t>DTI</t>
  </si>
  <si>
    <t>Loan Amount</t>
  </si>
  <si>
    <t>Interest Rate</t>
  </si>
  <si>
    <t>Term In Years</t>
  </si>
  <si>
    <t>Down Payment %</t>
  </si>
  <si>
    <t>Down Payment $</t>
  </si>
  <si>
    <t>Second Mortgage 3.5%</t>
  </si>
  <si>
    <t>Second Mortgage 5%</t>
  </si>
  <si>
    <t>Pmt's per Year</t>
  </si>
  <si>
    <t>Debt to Income</t>
  </si>
  <si>
    <t>Closing Costs</t>
  </si>
  <si>
    <t>Junk</t>
  </si>
  <si>
    <t>HOI</t>
  </si>
  <si>
    <t>Title</t>
  </si>
  <si>
    <t>Miscellaneous</t>
  </si>
  <si>
    <t>Extra</t>
  </si>
  <si>
    <t>Concessions</t>
  </si>
  <si>
    <t>LLPA</t>
  </si>
  <si>
    <t>Credit Score</t>
  </si>
  <si>
    <t>Borrower</t>
  </si>
  <si>
    <t>Origination</t>
  </si>
  <si>
    <t>5% Assistance</t>
  </si>
  <si>
    <t>3.5% Assistance</t>
  </si>
  <si>
    <t>Monthly Payment</t>
  </si>
  <si>
    <t>Assets Available for Purchase</t>
  </si>
  <si>
    <t>Excess for Closing Costs</t>
  </si>
  <si>
    <t>Needed Concessions</t>
  </si>
  <si>
    <t xml:space="preserve">Income </t>
  </si>
  <si>
    <t>First Mortgage 3.5%</t>
  </si>
  <si>
    <t>First Mortgage 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</si>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</sst>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&quot;$&quot;#,##0"/>
    <numFmt numFmtId="167" formatCode="0.000%"/>
    <numFmt numFmtId="168" formatCode="&quot;$&quot;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0">
    <xf numFmtId="0" fontId="0" fillId="0" borderId="0" xfId="0"/>
    <xf numFmtId="0" fontId="9" fillId="6" borderId="0" xfId="0" applyFont="1" applyFill="1" applyBorder="1" applyAlignment="1">
      <alignment vertical="center" wrapText="1"/>
    </xf>
    <xf numFmtId="166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7" xfId="0" applyFont="1" applyFill="1" applyBorder="1" applyAlignment="1">
      <alignment horizontal="center"/>
    </xf>
    <xf numFmtId="0" fontId="0" fillId="4" borderId="0" xfId="0" applyFill="1"/>
    <xf numFmtId="0" fontId="3" fillId="4" borderId="0" xfId="0" applyFont="1" applyFill="1" applyBorder="1"/>
    <xf numFmtId="0" fontId="0" fillId="4" borderId="0" xfId="0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5" fontId="10" fillId="5" borderId="5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8" xfId="0" applyFill="1" applyBorder="1"/>
    <xf numFmtId="0" fontId="3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7" xfId="0" applyFont="1" applyFill="1" applyBorder="1"/>
    <xf numFmtId="166" fontId="3" fillId="3" borderId="1" xfId="0" applyNumberFormat="1" applyFont="1" applyFill="1" applyBorder="1" applyAlignment="1" applyProtection="1">
      <alignment horizontal="center"/>
      <protection locked="0"/>
    </xf>
    <xf numFmtId="165" fontId="3" fillId="3" borderId="1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/>
    <xf numFmtId="0" fontId="3" fillId="0" borderId="12" xfId="0" applyFont="1" applyBorder="1" applyAlignment="1">
      <alignment horizontal="center"/>
    </xf>
    <xf numFmtId="0" fontId="9" fillId="4" borderId="0" xfId="0" applyFont="1" applyFill="1" applyBorder="1" applyAlignment="1">
      <alignment vertical="center" wrapText="1"/>
    </xf>
    <xf numFmtId="166" fontId="10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8" fontId="3" fillId="5" borderId="1" xfId="0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9" fontId="10" fillId="5" borderId="1" xfId="2" applyFont="1" applyFill="1" applyBorder="1" applyAlignment="1">
      <alignment horizontal="center" vertical="center" wrapText="1"/>
    </xf>
    <xf numFmtId="164" fontId="10" fillId="5" borderId="1" xfId="2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0" fillId="0" borderId="0" xfId="0" applyFill="1" applyBorder="1"/>
    <xf numFmtId="10" fontId="3" fillId="5" borderId="1" xfId="2" applyNumberFormat="1" applyFont="1" applyFill="1" applyBorder="1" applyAlignment="1">
      <alignment horizontal="center"/>
    </xf>
    <xf numFmtId="164" fontId="3" fillId="5" borderId="1" xfId="2" applyNumberFormat="1" applyFont="1" applyFill="1" applyBorder="1"/>
    <xf numFmtId="0" fontId="3" fillId="4" borderId="0" xfId="0" applyFont="1" applyFill="1" applyAlignment="1">
      <alignment horizontal="center"/>
    </xf>
    <xf numFmtId="0" fontId="0" fillId="4" borderId="0" xfId="0" applyFont="1" applyFill="1"/>
    <xf numFmtId="165" fontId="0" fillId="4" borderId="0" xfId="1" applyNumberFormat="1" applyFont="1" applyFill="1" applyAlignment="1">
      <alignment horizontal="center"/>
    </xf>
    <xf numFmtId="165" fontId="0" fillId="4" borderId="0" xfId="0" applyNumberFormat="1" applyFont="1" applyFill="1"/>
    <xf numFmtId="0" fontId="3" fillId="2" borderId="6" xfId="0" applyFont="1" applyFill="1" applyBorder="1"/>
    <xf numFmtId="0" fontId="3" fillId="2" borderId="7" xfId="0" applyFont="1" applyFill="1" applyBorder="1"/>
    <xf numFmtId="167" fontId="3" fillId="2" borderId="1" xfId="2" applyNumberFormat="1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165" fontId="3" fillId="2" borderId="1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0" fontId="3" fillId="4" borderId="2" xfId="0" applyNumberFormat="1" applyFont="1" applyFill="1" applyBorder="1" applyAlignment="1">
      <alignment horizontal="center"/>
    </xf>
    <xf numFmtId="10" fontId="2" fillId="4" borderId="11" xfId="2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0" fontId="3" fillId="4" borderId="2" xfId="0" applyNumberFormat="1" applyFont="1" applyFill="1" applyBorder="1" applyAlignment="1">
      <alignment horizontal="center" wrapText="1"/>
    </xf>
    <xf numFmtId="9" fontId="2" fillId="4" borderId="11" xfId="2" applyFont="1" applyFill="1" applyBorder="1" applyAlignment="1">
      <alignment horizontal="center"/>
    </xf>
    <xf numFmtId="0" fontId="0" fillId="0" borderId="0" xfId="0" applyBorder="1"/>
    <xf numFmtId="0" fontId="0" fillId="4" borderId="7" xfId="0" applyFill="1" applyBorder="1" applyAlignment="1">
      <alignment horizontal="center"/>
    </xf>
    <xf numFmtId="9" fontId="3" fillId="4" borderId="6" xfId="0" applyNumberFormat="1" applyFont="1" applyFill="1" applyBorder="1"/>
    <xf numFmtId="0" fontId="8" fillId="2" borderId="4" xfId="0" applyFont="1" applyFill="1" applyBorder="1" applyAlignment="1">
      <alignment vertical="center" wrapText="1"/>
    </xf>
    <xf numFmtId="0" fontId="9" fillId="6" borderId="14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0" fillId="4" borderId="11" xfId="0" applyFill="1" applyBorder="1"/>
    <xf numFmtId="165" fontId="4" fillId="4" borderId="7" xfId="0" applyNumberFormat="1" applyFont="1" applyFill="1" applyBorder="1" applyAlignment="1">
      <alignment horizontal="center"/>
    </xf>
    <xf numFmtId="0" fontId="7" fillId="4" borderId="6" xfId="3" applyFont="1" applyFill="1" applyBorder="1"/>
    <xf numFmtId="0" fontId="3" fillId="4" borderId="6" xfId="0" applyFont="1" applyFill="1" applyBorder="1" applyAlignment="1">
      <alignment horizontal="center"/>
    </xf>
    <xf numFmtId="167" fontId="2" fillId="4" borderId="7" xfId="2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7" fillId="4" borderId="6" xfId="3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0" fillId="4" borderId="6" xfId="0" applyFill="1" applyBorder="1"/>
    <xf numFmtId="0" fontId="3" fillId="4" borderId="8" xfId="0" applyFont="1" applyFill="1" applyBorder="1" applyAlignment="1">
      <alignment horizontal="center"/>
    </xf>
    <xf numFmtId="0" fontId="0" fillId="0" borderId="12" xfId="0" applyBorder="1"/>
    <xf numFmtId="165" fontId="3" fillId="4" borderId="12" xfId="0" applyNumberFormat="1" applyFont="1" applyFill="1" applyBorder="1" applyAlignment="1">
      <alignment horizontal="center"/>
    </xf>
    <xf numFmtId="167" fontId="3" fillId="4" borderId="5" xfId="2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65" fontId="3" fillId="3" borderId="1" xfId="1" applyNumberFormat="1" applyFont="1" applyFill="1" applyBorder="1" applyAlignment="1" applyProtection="1">
      <alignment horizontal="center"/>
      <protection locked="0"/>
    </xf>
    <xf numFmtId="167" fontId="3" fillId="3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6" fillId="4" borderId="3" xfId="3" applyFont="1" applyFill="1" applyBorder="1" applyAlignment="1">
      <alignment horizontal="center"/>
    </xf>
    <xf numFmtId="0" fontId="6" fillId="4" borderId="4" xfId="3" applyFont="1" applyFill="1" applyBorder="1" applyAlignment="1">
      <alignment horizontal="center"/>
    </xf>
    <xf numFmtId="0" fontId="6" fillId="4" borderId="5" xfId="3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enoafund.org/lender/product-matrix/" TargetMode="External"/><Relationship Id="rId2" Type="http://schemas.openxmlformats.org/officeDocument/2006/relationships/hyperlink" Target="https://chenoafund.org/lender/daily-rate-sheet-and-pricing/" TargetMode="External"/><Relationship Id="rId1" Type="http://schemas.openxmlformats.org/officeDocument/2006/relationships/hyperlink" Target="https://www.huduser.gov/portal/datasets/il/il2020/select_Geography.od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6EB95-9AC2-45F2-9613-DACB9D1554DF}">
  <sheetPr>
    <pageSetUpPr fitToPage="1"/>
  </sheetPr>
  <dimension ref="A1:XFC204"/>
  <sheetViews>
    <sheetView showGridLines="0" showRowColHeaders="0" tabSelected="1" zoomScaleNormal="100" workbookViewId="0">
      <pane ySplit="33" topLeftCell="A34" activePane="bottomLeft" state="frozen"/>
      <selection pane="bottomLeft" activeCell="I30" sqref="I30"/>
    </sheetView>
  </sheetViews>
  <sheetFormatPr defaultColWidth="0" defaultRowHeight="15" zeroHeight="1" x14ac:dyDescent="0.25"/>
  <cols>
    <col min="1" max="1" width="27.140625" style="36" customWidth="1"/>
    <col min="2" max="2" width="27.28515625" customWidth="1"/>
    <col min="3" max="3" width="27.7109375" style="8" customWidth="1"/>
    <col min="4" max="4" width="21" bestFit="1" customWidth="1"/>
    <col min="5" max="5" width="15.140625" customWidth="1"/>
    <col min="6" max="6" width="11.85546875" customWidth="1"/>
    <col min="7" max="7" width="9.140625" style="8" customWidth="1"/>
    <col min="8" max="8" width="16.5703125" bestFit="1" customWidth="1"/>
    <col min="9" max="9" width="17.5703125" customWidth="1"/>
    <col min="10" max="10" width="16.5703125" bestFit="1" customWidth="1"/>
    <col min="11" max="11" width="18.28515625" customWidth="1"/>
    <col min="12" max="12" width="9.140625" style="8" hidden="1" customWidth="1"/>
    <col min="13" max="13" width="15.42578125" style="41" hidden="1"/>
    <col min="14" max="14" width="14.5703125" style="41" hidden="1"/>
    <col min="15" max="63" width="9.140625" style="8" hidden="1"/>
    <col min="64" max="359" width="9.140625" hidden="1"/>
    <col min="360" max="360" width="5.7109375" hidden="1"/>
    <col min="361" max="361" width="6.5703125" hidden="1"/>
    <col min="362" max="16380" width="9.140625" hidden="1"/>
    <col min="16381" max="16381" width="1.85546875" hidden="1"/>
    <col min="16382" max="16382" width="3.7109375" hidden="1"/>
    <col min="16383" max="16383" width="7.85546875" hidden="1"/>
    <col min="16384" max="16384" width="4.28515625" hidden="1"/>
  </cols>
  <sheetData>
    <row r="1" spans="1:67" ht="15.75" customHeight="1" thickBot="1" x14ac:dyDescent="0.3">
      <c r="A1" s="3" t="s">
        <v>45</v>
      </c>
      <c r="B1" s="83" t="s">
        <v>56</v>
      </c>
      <c r="C1" s="65"/>
      <c r="D1" s="62" t="s">
        <v>7</v>
      </c>
      <c r="E1" s="11" t="s">
        <v>8</v>
      </c>
      <c r="F1" s="12" t="s">
        <v>9</v>
      </c>
      <c r="H1" s="8"/>
      <c r="I1" s="8"/>
      <c r="J1" s="8"/>
      <c r="K1" s="8"/>
    </row>
    <row r="2" spans="1:67" ht="15.75" customHeight="1" thickBot="1" x14ac:dyDescent="0.3">
      <c r="A2" s="4"/>
      <c r="B2" s="37"/>
      <c r="C2" s="15"/>
      <c r="D2" s="63" t="s">
        <v>10</v>
      </c>
      <c r="E2" s="20">
        <v>0</v>
      </c>
      <c r="F2" s="20">
        <v>0</v>
      </c>
      <c r="H2" s="90" t="e">
        <f>IF(N20+N18=2,"Eligible for Rate Advantage","Not Eligible for Rate Advantage")</f>
        <v>#DIV/0!</v>
      </c>
      <c r="I2" s="91"/>
      <c r="J2" s="91"/>
      <c r="K2" s="92"/>
    </row>
    <row r="3" spans="1:67" ht="15.75" customHeight="1" thickBot="1" x14ac:dyDescent="0.3">
      <c r="A3" s="4" t="s">
        <v>50</v>
      </c>
      <c r="B3" s="84">
        <v>0</v>
      </c>
      <c r="C3" s="15"/>
      <c r="D3" s="1" t="s">
        <v>11</v>
      </c>
      <c r="E3" s="20">
        <v>0</v>
      </c>
      <c r="F3" s="20">
        <v>0</v>
      </c>
      <c r="G3" s="36"/>
      <c r="H3" s="93"/>
      <c r="I3" s="94"/>
      <c r="J3" s="94"/>
      <c r="K3" s="95"/>
    </row>
    <row r="4" spans="1:67" ht="15.75" customHeight="1" thickBot="1" x14ac:dyDescent="0.3">
      <c r="A4" s="4"/>
      <c r="B4" s="59"/>
      <c r="C4" s="15"/>
      <c r="D4" s="1" t="s">
        <v>12</v>
      </c>
      <c r="E4" s="20">
        <v>0</v>
      </c>
      <c r="F4" s="2">
        <f>E4*0.01</f>
        <v>0</v>
      </c>
      <c r="G4" s="36"/>
      <c r="H4" s="8"/>
      <c r="I4" s="8"/>
      <c r="J4" s="8"/>
      <c r="K4" s="8"/>
      <c r="BL4" s="8"/>
      <c r="BM4" s="8"/>
      <c r="BN4" s="8"/>
      <c r="BO4" s="8"/>
    </row>
    <row r="5" spans="1:67" ht="15.75" customHeight="1" thickBot="1" x14ac:dyDescent="0.3">
      <c r="A5" s="4" t="s">
        <v>44</v>
      </c>
      <c r="B5" s="83">
        <v>550</v>
      </c>
      <c r="C5" s="52" t="str">
        <f>IF(B5&lt;640,"Not Eligible","Eligible")</f>
        <v>Not Eligible</v>
      </c>
      <c r="D5" s="1" t="s">
        <v>13</v>
      </c>
      <c r="E5" s="20">
        <v>0</v>
      </c>
      <c r="F5" s="20">
        <v>0</v>
      </c>
      <c r="G5" s="36"/>
      <c r="H5" s="98" t="s">
        <v>52</v>
      </c>
      <c r="I5" s="99"/>
      <c r="J5" s="82" t="e">
        <f>F26</f>
        <v>#DIV/0!</v>
      </c>
      <c r="K5" s="8"/>
      <c r="BL5" s="8"/>
      <c r="BM5" s="8"/>
      <c r="BN5" s="8"/>
      <c r="BO5" s="8"/>
    </row>
    <row r="6" spans="1:67" ht="15.75" customHeight="1" thickBot="1" x14ac:dyDescent="0.3">
      <c r="A6" s="4"/>
      <c r="B6" s="59"/>
      <c r="C6" s="7"/>
      <c r="D6" s="1" t="s">
        <v>14</v>
      </c>
      <c r="E6" s="20">
        <v>0</v>
      </c>
      <c r="F6" s="20">
        <v>0</v>
      </c>
      <c r="G6" s="36"/>
      <c r="H6" s="8"/>
      <c r="I6" s="8"/>
      <c r="J6" s="8"/>
      <c r="K6" s="8"/>
      <c r="BL6" s="8"/>
      <c r="BM6" s="8"/>
      <c r="BN6" s="8"/>
      <c r="BO6" s="8"/>
    </row>
    <row r="7" spans="1:67" ht="15.75" customHeight="1" thickBot="1" x14ac:dyDescent="0.3">
      <c r="A7" s="4" t="s">
        <v>0</v>
      </c>
      <c r="B7" s="21">
        <v>0</v>
      </c>
      <c r="C7" s="66">
        <f>B7/12</f>
        <v>0</v>
      </c>
      <c r="D7" s="1" t="s">
        <v>15</v>
      </c>
      <c r="E7" s="20">
        <v>0</v>
      </c>
      <c r="F7" s="20">
        <v>0</v>
      </c>
      <c r="G7" s="36"/>
      <c r="H7" s="96" t="s">
        <v>54</v>
      </c>
      <c r="I7" s="97"/>
      <c r="J7" s="96" t="s">
        <v>55</v>
      </c>
      <c r="K7" s="97"/>
      <c r="M7" s="41" t="s">
        <v>36</v>
      </c>
    </row>
    <row r="8" spans="1:67" ht="15.75" customHeight="1" thickBot="1" x14ac:dyDescent="0.3">
      <c r="A8" s="4"/>
      <c r="B8" s="55"/>
      <c r="C8" s="7"/>
      <c r="D8" s="1" t="s">
        <v>16</v>
      </c>
      <c r="E8" s="20">
        <v>0</v>
      </c>
      <c r="F8" s="20">
        <v>0</v>
      </c>
      <c r="G8" s="36"/>
      <c r="H8" s="44"/>
      <c r="I8" s="45"/>
      <c r="J8" s="44"/>
      <c r="K8" s="45"/>
      <c r="M8" s="41" t="s">
        <v>43</v>
      </c>
      <c r="N8" s="42" t="str">
        <f>IF(AND(B5&gt;640,B5&lt;660),I15*0.0025,"0")</f>
        <v>0</v>
      </c>
    </row>
    <row r="9" spans="1:67" ht="15.75" customHeight="1" thickBot="1" x14ac:dyDescent="0.3">
      <c r="A9" s="67" t="s">
        <v>1</v>
      </c>
      <c r="B9" s="21">
        <v>82000</v>
      </c>
      <c r="C9" s="7" t="s">
        <v>6</v>
      </c>
      <c r="D9" s="64" t="s">
        <v>17</v>
      </c>
      <c r="E9" s="13">
        <f>SUM(E2:E8)</f>
        <v>0</v>
      </c>
      <c r="F9" s="14">
        <f>SUM(F2:F8)</f>
        <v>0</v>
      </c>
      <c r="G9" s="36"/>
      <c r="H9" s="44" t="s">
        <v>4</v>
      </c>
      <c r="I9" s="24">
        <f>B17</f>
        <v>0</v>
      </c>
      <c r="J9" s="44" t="s">
        <v>4</v>
      </c>
      <c r="K9" s="24">
        <f>B17</f>
        <v>0</v>
      </c>
      <c r="M9" s="41" t="s">
        <v>37</v>
      </c>
      <c r="N9" s="41">
        <v>1495</v>
      </c>
    </row>
    <row r="10" spans="1:67" ht="15.75" customHeight="1" thickBot="1" x14ac:dyDescent="0.3">
      <c r="A10" s="4"/>
      <c r="B10" s="55"/>
      <c r="C10" s="7"/>
      <c r="D10" s="29"/>
      <c r="E10" s="30"/>
      <c r="F10" s="31"/>
      <c r="G10" s="36"/>
      <c r="H10" s="44" t="s">
        <v>28</v>
      </c>
      <c r="I10" s="46">
        <f>E13</f>
        <v>3.2500000000000001E-2</v>
      </c>
      <c r="J10" s="44" t="s">
        <v>28</v>
      </c>
      <c r="K10" s="46">
        <f>F13</f>
        <v>3.6249999999999998E-2</v>
      </c>
      <c r="M10" s="41" t="s">
        <v>22</v>
      </c>
      <c r="N10" s="43">
        <f>E19*4</f>
        <v>0</v>
      </c>
    </row>
    <row r="11" spans="1:67" ht="15.75" customHeight="1" thickBot="1" x14ac:dyDescent="0.3">
      <c r="A11" s="5" t="s">
        <v>2</v>
      </c>
      <c r="B11" s="23">
        <v>1.35</v>
      </c>
      <c r="C11" s="7"/>
      <c r="D11" s="73"/>
      <c r="E11" s="34">
        <v>1</v>
      </c>
      <c r="F11" s="35">
        <v>1.0149999999999999</v>
      </c>
      <c r="G11" s="36"/>
      <c r="H11" s="44" t="s">
        <v>29</v>
      </c>
      <c r="I11" s="23">
        <f>30</f>
        <v>30</v>
      </c>
      <c r="J11" s="44" t="s">
        <v>29</v>
      </c>
      <c r="K11" s="23">
        <f>30</f>
        <v>30</v>
      </c>
      <c r="M11" s="41" t="s">
        <v>38</v>
      </c>
      <c r="N11" s="43">
        <f>E20*14</f>
        <v>0</v>
      </c>
    </row>
    <row r="12" spans="1:67" ht="15.75" customHeight="1" thickBot="1" x14ac:dyDescent="0.3">
      <c r="A12" s="4"/>
      <c r="B12" s="55"/>
      <c r="C12" s="56"/>
      <c r="D12" s="4"/>
      <c r="E12" s="4"/>
      <c r="F12" s="19"/>
      <c r="G12" s="36"/>
      <c r="H12" s="44" t="s">
        <v>34</v>
      </c>
      <c r="I12" s="23">
        <v>12</v>
      </c>
      <c r="J12" s="86" t="s">
        <v>34</v>
      </c>
      <c r="K12" s="23">
        <v>12</v>
      </c>
      <c r="M12" s="41" t="s">
        <v>46</v>
      </c>
      <c r="N12" s="43">
        <f>(1.5%*I15)</f>
        <v>0</v>
      </c>
    </row>
    <row r="13" spans="1:67" ht="15.75" customHeight="1" thickBot="1" x14ac:dyDescent="0.3">
      <c r="A13" s="4" t="s">
        <v>3</v>
      </c>
      <c r="B13" s="24">
        <f>B9*B11</f>
        <v>110700.00000000001</v>
      </c>
      <c r="C13" s="56"/>
      <c r="D13" s="74" t="s">
        <v>18</v>
      </c>
      <c r="E13" s="85">
        <v>3.2500000000000001E-2</v>
      </c>
      <c r="F13" s="85">
        <v>3.6249999999999998E-2</v>
      </c>
      <c r="G13" s="36"/>
      <c r="H13" s="44" t="s">
        <v>30</v>
      </c>
      <c r="I13" s="46">
        <f>C19</f>
        <v>3.5000000000000003E-2</v>
      </c>
      <c r="J13" s="44" t="s">
        <v>30</v>
      </c>
      <c r="K13" s="46">
        <f>I13</f>
        <v>3.5000000000000003E-2</v>
      </c>
      <c r="M13" s="41" t="s">
        <v>39</v>
      </c>
      <c r="N13" s="43">
        <f>B17*0.005</f>
        <v>0</v>
      </c>
    </row>
    <row r="14" spans="1:67" ht="15.75" customHeight="1" thickBot="1" x14ac:dyDescent="0.3">
      <c r="A14" s="4"/>
      <c r="B14" s="55"/>
      <c r="C14" s="56"/>
      <c r="D14" s="75" t="s">
        <v>19</v>
      </c>
      <c r="E14" s="25">
        <v>0.08</v>
      </c>
      <c r="F14" s="25">
        <f>E14</f>
        <v>0.08</v>
      </c>
      <c r="G14" s="36"/>
      <c r="H14" s="44" t="s">
        <v>31</v>
      </c>
      <c r="I14" s="24">
        <f>B19</f>
        <v>0</v>
      </c>
      <c r="J14" s="44" t="s">
        <v>31</v>
      </c>
      <c r="K14" s="24">
        <f>B19</f>
        <v>0</v>
      </c>
    </row>
    <row r="15" spans="1:67" ht="15.75" customHeight="1" thickBot="1" x14ac:dyDescent="0.3">
      <c r="A15" s="68" t="s">
        <v>53</v>
      </c>
      <c r="B15" s="23" t="str">
        <f>IF(B7&lt;B13,"Under Max","Over Max,Try Edge")</f>
        <v>Under Max</v>
      </c>
      <c r="C15" s="52" t="str">
        <f>IF(B15="Under Max","Eligible","Not Eligible")</f>
        <v>Eligible</v>
      </c>
      <c r="D15" s="4"/>
      <c r="E15" s="68"/>
      <c r="F15" s="7"/>
      <c r="G15" s="36"/>
      <c r="H15" s="44" t="s">
        <v>27</v>
      </c>
      <c r="I15" s="24">
        <f>(B17*0.965)*1.0175</f>
        <v>0</v>
      </c>
      <c r="J15" s="44" t="s">
        <v>27</v>
      </c>
      <c r="K15" s="24">
        <f>I15</f>
        <v>0</v>
      </c>
      <c r="M15" s="41" t="s">
        <v>40</v>
      </c>
      <c r="N15" s="41">
        <v>1000</v>
      </c>
    </row>
    <row r="16" spans="1:67" ht="15.75" customHeight="1" thickBot="1" x14ac:dyDescent="0.3">
      <c r="A16" s="4"/>
      <c r="B16" s="55"/>
      <c r="C16" s="56"/>
      <c r="D16" s="4" t="s">
        <v>20</v>
      </c>
      <c r="E16" s="32">
        <f>PMT(E13/I12,I11*I12,I15,0)*-1</f>
        <v>0</v>
      </c>
      <c r="F16" s="18">
        <f>PMT(F13/K12,K11*K12,K15,0)*-1</f>
        <v>0</v>
      </c>
      <c r="G16" s="36"/>
      <c r="H16" s="44"/>
      <c r="I16" s="45"/>
      <c r="J16" s="44"/>
      <c r="K16" s="45"/>
    </row>
    <row r="17" spans="1:75" ht="15.75" customHeight="1" thickBot="1" x14ac:dyDescent="0.3">
      <c r="A17" s="4" t="s">
        <v>4</v>
      </c>
      <c r="B17" s="21">
        <v>0</v>
      </c>
      <c r="C17" s="69"/>
      <c r="D17" s="4" t="s">
        <v>21</v>
      </c>
      <c r="E17" s="18">
        <f>PMT(I18/I20,I21*I12,I24,0)*-1</f>
        <v>0</v>
      </c>
      <c r="F17" s="33">
        <f>PMT(I18/I20,I21*I12,K24,0)*-1</f>
        <v>0</v>
      </c>
      <c r="G17" s="36"/>
      <c r="H17" s="96" t="s">
        <v>32</v>
      </c>
      <c r="I17" s="97"/>
      <c r="J17" s="96" t="s">
        <v>33</v>
      </c>
      <c r="K17" s="97"/>
    </row>
    <row r="18" spans="1:75" ht="15.75" customHeight="1" thickBot="1" x14ac:dyDescent="0.3">
      <c r="A18" s="6"/>
      <c r="B18" s="70"/>
      <c r="C18" s="71"/>
      <c r="D18" s="4"/>
      <c r="E18" s="68"/>
      <c r="F18" s="7"/>
      <c r="G18" s="36"/>
      <c r="H18" s="44"/>
      <c r="I18" s="45"/>
      <c r="J18" s="44"/>
      <c r="K18" s="45"/>
      <c r="M18" s="41" t="s">
        <v>44</v>
      </c>
      <c r="N18" s="41">
        <f>IF(AND(C5="Eligible",C15="Eligible"),1,0)</f>
        <v>0</v>
      </c>
    </row>
    <row r="19" spans="1:75" ht="15.75" customHeight="1" thickBot="1" x14ac:dyDescent="0.3">
      <c r="A19" s="53" t="s">
        <v>48</v>
      </c>
      <c r="B19" s="24">
        <f>B17*C19</f>
        <v>0</v>
      </c>
      <c r="C19" s="54">
        <v>3.5000000000000003E-2</v>
      </c>
      <c r="D19" s="4" t="s">
        <v>22</v>
      </c>
      <c r="E19" s="18">
        <f>B17*0.01/12</f>
        <v>0</v>
      </c>
      <c r="F19" s="18">
        <f>E19</f>
        <v>0</v>
      </c>
      <c r="G19" s="36"/>
      <c r="H19" s="44" t="s">
        <v>4</v>
      </c>
      <c r="I19" s="24">
        <f>I9</f>
        <v>0</v>
      </c>
      <c r="J19" s="44" t="s">
        <v>4</v>
      </c>
      <c r="K19" s="24">
        <f>K9</f>
        <v>0</v>
      </c>
    </row>
    <row r="20" spans="1:75" ht="15.75" customHeight="1" thickBot="1" x14ac:dyDescent="0.3">
      <c r="A20" s="4"/>
      <c r="B20" s="28"/>
      <c r="C20" s="56"/>
      <c r="D20" s="4" t="s">
        <v>23</v>
      </c>
      <c r="E20" s="18">
        <f>B17*0.0075/12</f>
        <v>0</v>
      </c>
      <c r="F20" s="18">
        <f>E20</f>
        <v>0</v>
      </c>
      <c r="G20" s="40"/>
      <c r="H20" s="44" t="s">
        <v>28</v>
      </c>
      <c r="I20" s="47">
        <f>E14</f>
        <v>0.08</v>
      </c>
      <c r="J20" s="44" t="s">
        <v>28</v>
      </c>
      <c r="K20" s="47">
        <f>8%</f>
        <v>0.08</v>
      </c>
      <c r="M20" s="41" t="s">
        <v>26</v>
      </c>
      <c r="N20" s="41" t="e">
        <f>IF(OR(C23="Eligible",C31="Eligible"),1,0)</f>
        <v>#DIV/0!</v>
      </c>
    </row>
    <row r="21" spans="1:75" ht="15.75" customHeight="1" thickBot="1" x14ac:dyDescent="0.3">
      <c r="A21" s="4" t="s">
        <v>49</v>
      </c>
      <c r="B21" s="24">
        <f>E22</f>
        <v>0</v>
      </c>
      <c r="C21" s="56"/>
      <c r="D21" s="4" t="s">
        <v>24</v>
      </c>
      <c r="E21" s="18">
        <f>(B17-B19)*101.75%*0.0085/12</f>
        <v>0</v>
      </c>
      <c r="F21" s="18">
        <f>E21</f>
        <v>0</v>
      </c>
      <c r="G21" s="36"/>
      <c r="H21" s="44" t="s">
        <v>29</v>
      </c>
      <c r="I21" s="23">
        <f>10</f>
        <v>10</v>
      </c>
      <c r="J21" s="44" t="s">
        <v>29</v>
      </c>
      <c r="K21" s="23">
        <f>10</f>
        <v>10</v>
      </c>
    </row>
    <row r="22" spans="1:75" ht="15.75" customHeight="1" thickBot="1" x14ac:dyDescent="0.3">
      <c r="A22" s="4"/>
      <c r="B22" s="81"/>
      <c r="C22" s="7"/>
      <c r="D22" s="68" t="s">
        <v>5</v>
      </c>
      <c r="E22" s="18">
        <f>E16+E17+E19+E20+E21</f>
        <v>0</v>
      </c>
      <c r="F22" s="18">
        <f>SUM(F16:F21)</f>
        <v>0</v>
      </c>
      <c r="G22" s="9"/>
      <c r="H22" s="44" t="s">
        <v>30</v>
      </c>
      <c r="I22" s="48">
        <v>0.96499999999999997</v>
      </c>
      <c r="J22" s="44" t="s">
        <v>30</v>
      </c>
      <c r="K22" s="48">
        <v>0.96499999999999997</v>
      </c>
    </row>
    <row r="23" spans="1:75" ht="15.75" customHeight="1" thickBot="1" x14ac:dyDescent="0.3">
      <c r="A23" s="77" t="s">
        <v>35</v>
      </c>
      <c r="B23" s="38" t="e">
        <f>(B21+F9)/C7</f>
        <v>#DIV/0!</v>
      </c>
      <c r="C23" s="80" t="e">
        <f>IF(AND(B23&lt;50%,C5="Eligible"),"Eligible","Not Eligible")</f>
        <v>#DIV/0!</v>
      </c>
      <c r="D23" s="4"/>
      <c r="E23" s="68"/>
      <c r="F23" s="19"/>
      <c r="G23" s="36"/>
      <c r="H23" s="44" t="s">
        <v>31</v>
      </c>
      <c r="I23" s="49">
        <f>I19*I22</f>
        <v>0</v>
      </c>
      <c r="J23" s="44" t="s">
        <v>31</v>
      </c>
      <c r="K23" s="49">
        <f>K19*K22</f>
        <v>0</v>
      </c>
    </row>
    <row r="24" spans="1:75" ht="15.75" customHeight="1" thickBot="1" x14ac:dyDescent="0.3">
      <c r="A24" s="4"/>
      <c r="B24" s="72"/>
      <c r="C24" s="7"/>
      <c r="D24" s="4" t="s">
        <v>25</v>
      </c>
      <c r="E24" s="18">
        <f>N15+N13+N11+N10+N9+N8+N12</f>
        <v>2495</v>
      </c>
      <c r="F24" s="27">
        <f>E24</f>
        <v>2495</v>
      </c>
      <c r="G24" s="40"/>
      <c r="H24" s="50" t="s">
        <v>27</v>
      </c>
      <c r="I24" s="51">
        <f>I19-I23</f>
        <v>0</v>
      </c>
      <c r="J24" s="50" t="s">
        <v>27</v>
      </c>
      <c r="K24" s="51">
        <f>B25</f>
        <v>0</v>
      </c>
    </row>
    <row r="25" spans="1:75" ht="15.75" customHeight="1" thickBot="1" x14ac:dyDescent="0.3">
      <c r="A25" s="57" t="s">
        <v>47</v>
      </c>
      <c r="B25" s="24">
        <f>B17*C25</f>
        <v>0</v>
      </c>
      <c r="C25" s="58">
        <v>0.05</v>
      </c>
      <c r="D25" s="76"/>
      <c r="E25" s="17" t="s">
        <v>41</v>
      </c>
      <c r="F25" s="27" t="e">
        <f>IF(C31="Not Eligible",0,B25-B19)</f>
        <v>#DIV/0!</v>
      </c>
      <c r="H25" s="8"/>
      <c r="I25" s="8"/>
      <c r="J25" s="8"/>
      <c r="K25" s="8"/>
    </row>
    <row r="26" spans="1:75" ht="15.75" thickBot="1" x14ac:dyDescent="0.3">
      <c r="A26" s="4"/>
      <c r="B26" s="78"/>
      <c r="C26" s="7"/>
      <c r="D26" s="16"/>
      <c r="E26" s="17" t="s">
        <v>42</v>
      </c>
      <c r="F26" s="39" t="e">
        <f>(F24-F25-B3)/B17</f>
        <v>#DIV/0!</v>
      </c>
      <c r="H26" s="8"/>
      <c r="I26" s="8"/>
      <c r="J26" s="8"/>
      <c r="K26" s="8"/>
    </row>
    <row r="27" spans="1:75" ht="15.75" thickBot="1" x14ac:dyDescent="0.3">
      <c r="A27" s="4" t="s">
        <v>49</v>
      </c>
      <c r="B27" s="24">
        <f>F22</f>
        <v>0</v>
      </c>
      <c r="C27" s="60"/>
      <c r="D27" s="8"/>
      <c r="E27" s="8"/>
      <c r="F27" s="10"/>
      <c r="H27" s="87" t="str">
        <f>IF(C15="Not Eligible","Matrix","")</f>
        <v/>
      </c>
      <c r="I27" s="88"/>
      <c r="J27" s="88"/>
      <c r="K27" s="89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</row>
    <row r="28" spans="1:75" ht="15.75" thickBot="1" x14ac:dyDescent="0.3">
      <c r="A28" s="4"/>
      <c r="B28" s="79"/>
      <c r="C28" s="60"/>
      <c r="D28" s="8"/>
      <c r="E28" s="8"/>
      <c r="F28" s="10"/>
      <c r="H28" s="8"/>
      <c r="I28" s="8"/>
      <c r="J28" s="8"/>
      <c r="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</row>
    <row r="29" spans="1:75" ht="15.75" thickBot="1" x14ac:dyDescent="0.3">
      <c r="A29" s="61" t="s">
        <v>51</v>
      </c>
      <c r="B29" s="26">
        <f>0.015*B17</f>
        <v>0</v>
      </c>
      <c r="C29" s="60"/>
      <c r="D29" s="8"/>
      <c r="E29" s="8"/>
      <c r="F29" s="8"/>
      <c r="H29" s="8"/>
      <c r="I29" s="8"/>
      <c r="J29" s="8"/>
      <c r="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</row>
    <row r="30" spans="1:75" ht="15.75" thickBot="1" x14ac:dyDescent="0.3">
      <c r="A30" s="4"/>
      <c r="B30" s="78"/>
      <c r="C30" s="60"/>
      <c r="D30" s="8"/>
      <c r="E30" s="8"/>
      <c r="F30" s="8"/>
      <c r="H30" s="8"/>
      <c r="I30" s="8"/>
      <c r="J30" s="8"/>
      <c r="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</row>
    <row r="31" spans="1:75" ht="15.75" thickBot="1" x14ac:dyDescent="0.3">
      <c r="A31" s="77" t="s">
        <v>35</v>
      </c>
      <c r="B31" s="38" t="e">
        <f>(B27+F9)/C7</f>
        <v>#DIV/0!</v>
      </c>
      <c r="C31" s="22" t="e">
        <f>IF(B31&lt;50%,"Eligible","Not Eligible")</f>
        <v>#DIV/0!</v>
      </c>
      <c r="D31" s="8"/>
      <c r="E31" s="8"/>
      <c r="F31" s="8"/>
      <c r="H31" s="8"/>
      <c r="I31" s="8"/>
      <c r="J31" s="8"/>
      <c r="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</row>
    <row r="32" spans="1:75" x14ac:dyDescent="0.25">
      <c r="B32" s="8"/>
      <c r="D32" s="8"/>
      <c r="E32" s="8"/>
      <c r="F32" s="8"/>
      <c r="H32" s="8"/>
      <c r="I32" s="8"/>
      <c r="J32" s="8"/>
      <c r="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</row>
    <row r="33" spans="2:75" hidden="1" x14ac:dyDescent="0.25">
      <c r="B33" s="8"/>
      <c r="D33" s="8"/>
      <c r="E33" s="8"/>
      <c r="F33" s="8"/>
      <c r="H33" s="8"/>
      <c r="I33" s="8"/>
      <c r="J33" s="8"/>
      <c r="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</row>
    <row r="34" spans="2:75" hidden="1" x14ac:dyDescent="0.25">
      <c r="B34" s="8"/>
      <c r="D34" s="8"/>
      <c r="E34" s="8"/>
      <c r="F34" s="8"/>
      <c r="H34" s="8"/>
      <c r="I34" s="8"/>
      <c r="J34" s="8"/>
      <c r="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</row>
    <row r="35" spans="2:75" hidden="1" x14ac:dyDescent="0.25">
      <c r="B35" s="8"/>
      <c r="D35" s="8"/>
      <c r="E35" s="8"/>
      <c r="F35" s="8"/>
      <c r="H35" s="8"/>
      <c r="I35" s="8"/>
      <c r="J35" s="8"/>
      <c r="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</row>
    <row r="36" spans="2:75" hidden="1" x14ac:dyDescent="0.25">
      <c r="B36" s="8"/>
      <c r="D36" s="8"/>
      <c r="E36" s="8"/>
      <c r="F36" s="8"/>
      <c r="H36" s="8"/>
      <c r="I36" s="8"/>
      <c r="J36" s="8"/>
      <c r="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</row>
    <row r="37" spans="2:75" hidden="1" x14ac:dyDescent="0.25">
      <c r="B37" s="8"/>
      <c r="D37" s="8"/>
      <c r="E37" s="8"/>
      <c r="F37" s="8"/>
      <c r="H37" s="8"/>
      <c r="I37" s="8"/>
      <c r="J37" s="8"/>
      <c r="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</row>
    <row r="38" spans="2:75" hidden="1" x14ac:dyDescent="0.25">
      <c r="B38" s="8"/>
      <c r="D38" s="8"/>
      <c r="E38" s="8"/>
      <c r="F38" s="8"/>
      <c r="H38" s="8"/>
      <c r="I38" s="8"/>
      <c r="J38" s="8"/>
      <c r="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</row>
    <row r="39" spans="2:75" hidden="1" x14ac:dyDescent="0.25">
      <c r="B39" s="8"/>
      <c r="D39" s="8"/>
      <c r="E39" s="8"/>
      <c r="F39" s="8"/>
      <c r="H39" s="8"/>
      <c r="I39" s="8"/>
      <c r="J39" s="8"/>
      <c r="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</row>
    <row r="40" spans="2:75" hidden="1" x14ac:dyDescent="0.25">
      <c r="B40" s="8"/>
      <c r="D40" s="8"/>
      <c r="E40" s="8"/>
      <c r="F40" s="8"/>
      <c r="H40" s="8"/>
      <c r="I40" s="8"/>
      <c r="J40" s="8"/>
      <c r="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</row>
    <row r="41" spans="2:75" hidden="1" x14ac:dyDescent="0.25">
      <c r="B41" s="8"/>
      <c r="D41" s="8"/>
      <c r="E41" s="8"/>
      <c r="F41" s="8"/>
      <c r="H41" s="8"/>
      <c r="I41" s="8"/>
      <c r="J41" s="8"/>
      <c r="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</row>
    <row r="42" spans="2:75" hidden="1" x14ac:dyDescent="0.25">
      <c r="B42" s="8"/>
      <c r="D42" s="8"/>
      <c r="E42" s="8"/>
      <c r="F42" s="8"/>
      <c r="H42" s="8"/>
      <c r="I42" s="8"/>
      <c r="J42" s="8"/>
      <c r="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</row>
    <row r="43" spans="2:75" hidden="1" x14ac:dyDescent="0.25">
      <c r="B43" s="8"/>
      <c r="D43" s="8"/>
      <c r="E43" s="8"/>
      <c r="F43" s="8"/>
      <c r="H43" s="8"/>
      <c r="I43" s="8"/>
      <c r="J43" s="8"/>
      <c r="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</row>
    <row r="44" spans="2:75" hidden="1" x14ac:dyDescent="0.25">
      <c r="B44" s="8"/>
      <c r="D44" s="8"/>
      <c r="E44" s="8"/>
      <c r="F44" s="8"/>
      <c r="H44" s="8"/>
      <c r="I44" s="8"/>
      <c r="J44" s="8"/>
      <c r="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</row>
    <row r="45" spans="2:75" hidden="1" x14ac:dyDescent="0.25">
      <c r="B45" s="8"/>
      <c r="D45" s="8"/>
      <c r="E45" s="8"/>
      <c r="F45" s="8"/>
      <c r="H45" s="8"/>
      <c r="I45" s="8"/>
      <c r="J45" s="8"/>
      <c r="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</row>
    <row r="46" spans="2:75" hidden="1" x14ac:dyDescent="0.25">
      <c r="B46" s="8"/>
      <c r="D46" s="8"/>
      <c r="E46" s="8"/>
      <c r="F46" s="8"/>
      <c r="H46" s="8"/>
      <c r="I46" s="8"/>
      <c r="J46" s="8"/>
      <c r="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</row>
    <row r="47" spans="2:75" hidden="1" x14ac:dyDescent="0.25">
      <c r="B47" s="8"/>
      <c r="D47" s="8"/>
      <c r="E47" s="8"/>
      <c r="F47" s="8"/>
      <c r="H47" s="8"/>
      <c r="I47" s="8"/>
      <c r="J47" s="8"/>
      <c r="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</row>
    <row r="48" spans="2:75" hidden="1" x14ac:dyDescent="0.25">
      <c r="B48" s="8"/>
      <c r="D48" s="8"/>
      <c r="E48" s="8"/>
      <c r="F48" s="8"/>
      <c r="H48" s="8"/>
      <c r="I48" s="8"/>
      <c r="J48" s="8"/>
      <c r="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</row>
    <row r="49" spans="2:75" hidden="1" x14ac:dyDescent="0.25">
      <c r="B49" s="8"/>
      <c r="D49" s="8"/>
      <c r="E49" s="8"/>
      <c r="F49" s="8"/>
      <c r="H49" s="8"/>
      <c r="I49" s="8"/>
      <c r="J49" s="8"/>
      <c r="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</row>
    <row r="50" spans="2:75" hidden="1" x14ac:dyDescent="0.25">
      <c r="B50" s="8"/>
      <c r="D50" s="8"/>
      <c r="E50" s="8"/>
      <c r="F50" s="8"/>
      <c r="H50" s="8"/>
      <c r="I50" s="8"/>
      <c r="J50" s="8"/>
      <c r="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</row>
    <row r="51" spans="2:75" hidden="1" x14ac:dyDescent="0.25">
      <c r="B51" s="8"/>
      <c r="D51" s="8"/>
      <c r="E51" s="8"/>
      <c r="F51" s="8"/>
      <c r="H51" s="8"/>
      <c r="I51" s="8"/>
      <c r="J51" s="8"/>
      <c r="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2:75" hidden="1" x14ac:dyDescent="0.25">
      <c r="B52" s="8"/>
      <c r="D52" s="8"/>
      <c r="E52" s="8"/>
      <c r="F52" s="8"/>
      <c r="H52" s="8"/>
      <c r="I52" s="8"/>
      <c r="J52" s="8"/>
      <c r="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</row>
    <row r="53" spans="2:75" hidden="1" x14ac:dyDescent="0.25">
      <c r="B53" s="8"/>
      <c r="D53" s="8"/>
      <c r="E53" s="8"/>
      <c r="F53" s="8"/>
      <c r="H53" s="8"/>
      <c r="I53" s="8"/>
      <c r="J53" s="8"/>
      <c r="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</row>
    <row r="54" spans="2:75" hidden="1" x14ac:dyDescent="0.25">
      <c r="B54" s="8"/>
      <c r="D54" s="8"/>
      <c r="E54" s="8"/>
      <c r="F54" s="8"/>
      <c r="H54" s="8"/>
      <c r="I54" s="8"/>
      <c r="J54" s="8"/>
      <c r="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</row>
    <row r="55" spans="2:75" hidden="1" x14ac:dyDescent="0.25">
      <c r="B55" s="8"/>
      <c r="D55" s="8"/>
      <c r="E55" s="8"/>
      <c r="F55" s="8"/>
      <c r="H55" s="8"/>
      <c r="I55" s="8"/>
      <c r="J55" s="8"/>
      <c r="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</row>
    <row r="56" spans="2:75" hidden="1" x14ac:dyDescent="0.25">
      <c r="B56" s="8"/>
      <c r="D56" s="8"/>
      <c r="E56" s="8"/>
      <c r="F56" s="8"/>
      <c r="H56" s="8"/>
      <c r="I56" s="8"/>
      <c r="J56" s="8"/>
      <c r="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</row>
    <row r="57" spans="2:75" hidden="1" x14ac:dyDescent="0.25">
      <c r="B57" s="8"/>
      <c r="D57" s="8"/>
      <c r="E57" s="8"/>
      <c r="F57" s="8"/>
      <c r="H57" s="8"/>
      <c r="I57" s="8"/>
      <c r="J57" s="8"/>
      <c r="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</row>
    <row r="58" spans="2:75" hidden="1" x14ac:dyDescent="0.25">
      <c r="B58" s="8"/>
      <c r="D58" s="8"/>
      <c r="E58" s="8"/>
      <c r="F58" s="8"/>
      <c r="H58" s="8"/>
      <c r="I58" s="8"/>
      <c r="J58" s="8"/>
      <c r="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</row>
    <row r="59" spans="2:75" hidden="1" x14ac:dyDescent="0.25">
      <c r="B59" s="8"/>
      <c r="D59" s="8"/>
      <c r="E59" s="8"/>
      <c r="F59" s="8"/>
      <c r="H59" s="8"/>
      <c r="I59" s="8"/>
      <c r="J59" s="8"/>
      <c r="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</row>
    <row r="60" spans="2:75" hidden="1" x14ac:dyDescent="0.25">
      <c r="B60" s="8"/>
      <c r="D60" s="8"/>
      <c r="E60" s="8"/>
      <c r="F60" s="8"/>
      <c r="H60" s="8"/>
      <c r="I60" s="8"/>
      <c r="J60" s="8"/>
      <c r="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</row>
    <row r="61" spans="2:75" hidden="1" x14ac:dyDescent="0.25">
      <c r="B61" s="8"/>
      <c r="D61" s="8"/>
      <c r="E61" s="8"/>
      <c r="F61" s="8"/>
      <c r="H61" s="8"/>
      <c r="I61" s="8"/>
      <c r="J61" s="8"/>
      <c r="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</row>
    <row r="62" spans="2:75" hidden="1" x14ac:dyDescent="0.25">
      <c r="B62" s="8"/>
      <c r="D62" s="8"/>
      <c r="E62" s="8"/>
      <c r="F62" s="8"/>
      <c r="H62" s="8"/>
      <c r="I62" s="8"/>
      <c r="J62" s="8"/>
      <c r="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</row>
    <row r="63" spans="2:75" hidden="1" x14ac:dyDescent="0.25">
      <c r="B63" s="8"/>
      <c r="D63" s="8"/>
      <c r="E63" s="8"/>
      <c r="F63" s="8"/>
      <c r="H63" s="8"/>
      <c r="I63" s="8"/>
      <c r="J63" s="8"/>
      <c r="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</row>
    <row r="64" spans="2:75" hidden="1" x14ac:dyDescent="0.25">
      <c r="B64" s="8"/>
      <c r="D64" s="8"/>
      <c r="E64" s="8"/>
      <c r="F64" s="8"/>
      <c r="H64" s="8"/>
      <c r="I64" s="8"/>
      <c r="J64" s="8"/>
      <c r="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</row>
    <row r="65" spans="2:75" hidden="1" x14ac:dyDescent="0.25">
      <c r="B65" s="8"/>
      <c r="D65" s="8"/>
      <c r="E65" s="8"/>
      <c r="F65" s="8"/>
      <c r="H65" s="8"/>
      <c r="I65" s="8"/>
      <c r="J65" s="8"/>
      <c r="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</row>
    <row r="66" spans="2:75" hidden="1" x14ac:dyDescent="0.25">
      <c r="B66" s="8"/>
      <c r="D66" s="8"/>
      <c r="E66" s="8"/>
      <c r="F66" s="8"/>
      <c r="H66" s="8"/>
      <c r="I66" s="8"/>
      <c r="J66" s="8"/>
      <c r="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</row>
    <row r="67" spans="2:75" hidden="1" x14ac:dyDescent="0.25">
      <c r="B67" s="8"/>
      <c r="D67" s="8"/>
      <c r="E67" s="8"/>
      <c r="F67" s="8"/>
      <c r="H67" s="8"/>
      <c r="I67" s="8"/>
      <c r="J67" s="8"/>
      <c r="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</row>
    <row r="68" spans="2:75" hidden="1" x14ac:dyDescent="0.25">
      <c r="B68" s="8"/>
      <c r="D68" s="8"/>
      <c r="E68" s="8"/>
      <c r="F68" s="8"/>
      <c r="H68" s="8"/>
      <c r="I68" s="8"/>
      <c r="J68" s="8"/>
      <c r="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</row>
    <row r="69" spans="2:75" hidden="1" x14ac:dyDescent="0.25">
      <c r="B69" s="8"/>
      <c r="D69" s="8"/>
      <c r="E69" s="8"/>
      <c r="F69" s="8"/>
      <c r="H69" s="8"/>
      <c r="I69" s="8"/>
      <c r="J69" s="8"/>
      <c r="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</row>
    <row r="70" spans="2:75" hidden="1" x14ac:dyDescent="0.25">
      <c r="B70" s="8"/>
      <c r="D70" s="8"/>
      <c r="E70" s="8"/>
      <c r="F70" s="8"/>
      <c r="H70" s="8"/>
      <c r="I70" s="8"/>
      <c r="J70" s="8"/>
      <c r="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</row>
    <row r="71" spans="2:75" hidden="1" x14ac:dyDescent="0.25">
      <c r="B71" s="8"/>
      <c r="D71" s="8"/>
      <c r="E71" s="8"/>
      <c r="F71" s="8"/>
      <c r="H71" s="8"/>
      <c r="I71" s="8"/>
      <c r="J71" s="8"/>
      <c r="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</row>
    <row r="72" spans="2:75" hidden="1" x14ac:dyDescent="0.25">
      <c r="B72" s="8"/>
      <c r="D72" s="8"/>
      <c r="E72" s="8"/>
      <c r="F72" s="8"/>
      <c r="H72" s="8"/>
      <c r="I72" s="8"/>
      <c r="J72" s="8"/>
      <c r="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</row>
    <row r="73" spans="2:75" hidden="1" x14ac:dyDescent="0.25">
      <c r="B73" s="8"/>
      <c r="D73" s="8"/>
      <c r="E73" s="8"/>
      <c r="F73" s="8"/>
      <c r="H73" s="8"/>
      <c r="I73" s="8"/>
      <c r="J73" s="8"/>
      <c r="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</row>
    <row r="74" spans="2:75" hidden="1" x14ac:dyDescent="0.25">
      <c r="B74" s="8"/>
      <c r="D74" s="8"/>
      <c r="E74" s="8"/>
      <c r="F74" s="8"/>
      <c r="H74" s="8"/>
      <c r="I74" s="8"/>
      <c r="J74" s="8"/>
      <c r="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</row>
    <row r="75" spans="2:75" hidden="1" x14ac:dyDescent="0.25">
      <c r="B75" s="8"/>
      <c r="D75" s="8"/>
      <c r="E75" s="8"/>
      <c r="F75" s="8"/>
      <c r="H75" s="8"/>
      <c r="I75" s="8"/>
      <c r="J75" s="8"/>
      <c r="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</row>
    <row r="76" spans="2:75" hidden="1" x14ac:dyDescent="0.25">
      <c r="B76" s="8"/>
      <c r="D76" s="8"/>
      <c r="E76" s="8"/>
      <c r="F76" s="8"/>
      <c r="H76" s="8"/>
      <c r="I76" s="8"/>
      <c r="J76" s="8"/>
      <c r="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</row>
    <row r="77" spans="2:75" hidden="1" x14ac:dyDescent="0.25">
      <c r="B77" s="8"/>
      <c r="D77" s="8"/>
      <c r="E77" s="8"/>
      <c r="F77" s="8"/>
      <c r="H77" s="8"/>
      <c r="I77" s="8"/>
      <c r="J77" s="8"/>
      <c r="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</row>
    <row r="78" spans="2:75" hidden="1" x14ac:dyDescent="0.25">
      <c r="B78" s="8"/>
      <c r="D78" s="8"/>
      <c r="E78" s="8"/>
      <c r="F78" s="8"/>
      <c r="H78" s="8"/>
      <c r="I78" s="8"/>
      <c r="J78" s="8"/>
      <c r="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</row>
    <row r="79" spans="2:75" hidden="1" x14ac:dyDescent="0.25">
      <c r="B79" s="8"/>
      <c r="D79" s="8"/>
      <c r="E79" s="8"/>
      <c r="F79" s="8"/>
      <c r="H79" s="8"/>
      <c r="I79" s="8"/>
      <c r="J79" s="8"/>
      <c r="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</row>
    <row r="80" spans="2:75" hidden="1" x14ac:dyDescent="0.25">
      <c r="B80" s="8"/>
      <c r="D80" s="8"/>
      <c r="E80" s="8"/>
      <c r="F80" s="8"/>
      <c r="H80" s="8"/>
      <c r="I80" s="8"/>
      <c r="J80" s="8"/>
      <c r="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</row>
    <row r="81" spans="2:75" hidden="1" x14ac:dyDescent="0.25">
      <c r="B81" s="8"/>
      <c r="D81" s="8"/>
      <c r="E81" s="8"/>
      <c r="F81" s="8"/>
      <c r="H81" s="8"/>
      <c r="I81" s="8"/>
      <c r="J81" s="8"/>
      <c r="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</row>
    <row r="82" spans="2:75" hidden="1" x14ac:dyDescent="0.25">
      <c r="B82" s="8"/>
      <c r="D82" s="8"/>
      <c r="E82" s="8"/>
      <c r="F82" s="8"/>
      <c r="H82" s="8"/>
      <c r="I82" s="8"/>
      <c r="J82" s="8"/>
      <c r="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</row>
    <row r="83" spans="2:75" hidden="1" x14ac:dyDescent="0.25">
      <c r="B83" s="8"/>
      <c r="D83" s="8"/>
      <c r="E83" s="8"/>
      <c r="F83" s="8"/>
      <c r="H83" s="8"/>
      <c r="I83" s="8"/>
      <c r="J83" s="8"/>
      <c r="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</row>
    <row r="84" spans="2:75" hidden="1" x14ac:dyDescent="0.25">
      <c r="B84" s="8"/>
      <c r="D84" s="8"/>
      <c r="E84" s="8"/>
      <c r="F84" s="8"/>
      <c r="H84" s="8"/>
      <c r="I84" s="8"/>
      <c r="J84" s="8"/>
      <c r="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</row>
    <row r="85" spans="2:75" hidden="1" x14ac:dyDescent="0.25">
      <c r="B85" s="8"/>
      <c r="D85" s="8"/>
      <c r="E85" s="8"/>
      <c r="F85" s="8"/>
      <c r="H85" s="8"/>
      <c r="I85" s="8"/>
      <c r="J85" s="8"/>
      <c r="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</row>
    <row r="86" spans="2:75" hidden="1" x14ac:dyDescent="0.25">
      <c r="B86" s="8"/>
      <c r="D86" s="8"/>
      <c r="E86" s="8"/>
      <c r="F86" s="8"/>
      <c r="H86" s="8"/>
      <c r="I86" s="8"/>
      <c r="J86" s="8"/>
      <c r="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</row>
    <row r="87" spans="2:75" hidden="1" x14ac:dyDescent="0.25">
      <c r="B87" s="8"/>
      <c r="D87" s="8"/>
      <c r="E87" s="8"/>
      <c r="F87" s="8"/>
      <c r="H87" s="8"/>
      <c r="I87" s="8"/>
      <c r="J87" s="8"/>
      <c r="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</row>
    <row r="88" spans="2:75" hidden="1" x14ac:dyDescent="0.25">
      <c r="B88" s="8"/>
      <c r="D88" s="8"/>
      <c r="E88" s="8"/>
      <c r="F88" s="8"/>
      <c r="H88" s="8"/>
      <c r="I88" s="8"/>
      <c r="J88" s="8"/>
      <c r="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</row>
    <row r="89" spans="2:75" hidden="1" x14ac:dyDescent="0.25">
      <c r="B89" s="8"/>
      <c r="D89" s="8"/>
      <c r="E89" s="8"/>
      <c r="F89" s="8"/>
      <c r="H89" s="8"/>
      <c r="I89" s="8"/>
      <c r="J89" s="8"/>
      <c r="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</row>
    <row r="90" spans="2:75" hidden="1" x14ac:dyDescent="0.25">
      <c r="B90" s="8"/>
      <c r="D90" s="8"/>
      <c r="E90" s="8"/>
      <c r="F90" s="8"/>
      <c r="H90" s="8"/>
      <c r="I90" s="8"/>
      <c r="J90" s="8"/>
      <c r="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</row>
    <row r="91" spans="2:75" hidden="1" x14ac:dyDescent="0.25">
      <c r="B91" s="8"/>
      <c r="D91" s="8"/>
      <c r="E91" s="8"/>
      <c r="F91" s="8"/>
      <c r="H91" s="8"/>
      <c r="I91" s="8"/>
      <c r="J91" s="8"/>
      <c r="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</row>
    <row r="92" spans="2:75" hidden="1" x14ac:dyDescent="0.25">
      <c r="B92" s="8"/>
      <c r="D92" s="8"/>
      <c r="E92" s="8"/>
      <c r="F92" s="8"/>
      <c r="H92" s="8"/>
      <c r="I92" s="8"/>
      <c r="J92" s="8"/>
      <c r="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</row>
    <row r="93" spans="2:75" hidden="1" x14ac:dyDescent="0.25">
      <c r="B93" s="8"/>
      <c r="D93" s="8"/>
      <c r="E93" s="8"/>
      <c r="F93" s="8"/>
      <c r="H93" s="8"/>
      <c r="I93" s="8"/>
      <c r="J93" s="8"/>
      <c r="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</row>
    <row r="94" spans="2:75" hidden="1" x14ac:dyDescent="0.25">
      <c r="B94" s="8"/>
      <c r="D94" s="8"/>
      <c r="E94" s="8"/>
      <c r="F94" s="8"/>
      <c r="H94" s="8"/>
      <c r="I94" s="8"/>
      <c r="J94" s="8"/>
      <c r="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</row>
    <row r="95" spans="2:75" hidden="1" x14ac:dyDescent="0.25">
      <c r="B95" s="8"/>
      <c r="D95" s="8"/>
      <c r="E95" s="8"/>
      <c r="F95" s="8"/>
      <c r="H95" s="8"/>
      <c r="I95" s="8"/>
      <c r="J95" s="8"/>
      <c r="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</row>
    <row r="96" spans="2:75" hidden="1" x14ac:dyDescent="0.25">
      <c r="B96" s="8"/>
      <c r="D96" s="8"/>
      <c r="E96" s="8"/>
      <c r="F96" s="8"/>
      <c r="H96" s="8"/>
      <c r="I96" s="8"/>
      <c r="J96" s="8"/>
      <c r="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</row>
    <row r="97" spans="2:75" hidden="1" x14ac:dyDescent="0.25">
      <c r="B97" s="8"/>
      <c r="D97" s="8"/>
      <c r="E97" s="8"/>
      <c r="F97" s="8"/>
      <c r="H97" s="8"/>
      <c r="I97" s="8"/>
      <c r="J97" s="8"/>
      <c r="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</row>
    <row r="98" spans="2:75" hidden="1" x14ac:dyDescent="0.25">
      <c r="B98" s="8"/>
      <c r="D98" s="8"/>
      <c r="E98" s="8"/>
      <c r="F98" s="8"/>
      <c r="H98" s="8"/>
      <c r="I98" s="8"/>
      <c r="J98" s="8"/>
      <c r="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</row>
    <row r="99" spans="2:75" hidden="1" x14ac:dyDescent="0.25">
      <c r="B99" s="8"/>
      <c r="D99" s="8"/>
      <c r="E99" s="8"/>
      <c r="F99" s="8"/>
      <c r="H99" s="8"/>
      <c r="I99" s="8"/>
      <c r="J99" s="8"/>
      <c r="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</row>
    <row r="100" spans="2:75" hidden="1" x14ac:dyDescent="0.25">
      <c r="B100" s="8"/>
      <c r="D100" s="8"/>
      <c r="E100" s="8"/>
      <c r="F100" s="8"/>
      <c r="H100" s="8"/>
      <c r="I100" s="8"/>
      <c r="J100" s="8"/>
      <c r="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</row>
    <row r="101" spans="2:75" hidden="1" x14ac:dyDescent="0.25">
      <c r="B101" s="8"/>
      <c r="D101" s="8"/>
      <c r="E101" s="8"/>
      <c r="F101" s="8"/>
      <c r="H101" s="8"/>
      <c r="I101" s="8"/>
      <c r="J101" s="8"/>
      <c r="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</row>
    <row r="102" spans="2:75" hidden="1" x14ac:dyDescent="0.25">
      <c r="B102" s="8"/>
      <c r="D102" s="8"/>
      <c r="E102" s="8"/>
      <c r="F102" s="8"/>
      <c r="H102" s="8"/>
      <c r="I102" s="8"/>
      <c r="J102" s="8"/>
      <c r="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</row>
    <row r="103" spans="2:75" hidden="1" x14ac:dyDescent="0.25">
      <c r="B103" s="8"/>
      <c r="D103" s="8"/>
      <c r="E103" s="8"/>
      <c r="F103" s="8"/>
      <c r="H103" s="8"/>
      <c r="I103" s="8"/>
      <c r="J103" s="8"/>
      <c r="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</row>
    <row r="104" spans="2:75" hidden="1" x14ac:dyDescent="0.25">
      <c r="B104" s="8"/>
      <c r="D104" s="8"/>
      <c r="E104" s="8"/>
      <c r="F104" s="8"/>
      <c r="H104" s="8"/>
      <c r="I104" s="8"/>
      <c r="J104" s="8"/>
      <c r="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</row>
    <row r="105" spans="2:75" hidden="1" x14ac:dyDescent="0.25">
      <c r="B105" s="8"/>
      <c r="D105" s="8"/>
      <c r="E105" s="8"/>
      <c r="F105" s="8"/>
      <c r="H105" s="8"/>
      <c r="I105" s="8"/>
      <c r="J105" s="8"/>
      <c r="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</row>
    <row r="106" spans="2:75" hidden="1" x14ac:dyDescent="0.25">
      <c r="B106" s="8"/>
      <c r="D106" s="8"/>
      <c r="E106" s="8"/>
      <c r="F106" s="8"/>
      <c r="H106" s="8"/>
      <c r="I106" s="8"/>
      <c r="J106" s="8"/>
      <c r="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</row>
    <row r="107" spans="2:75" hidden="1" x14ac:dyDescent="0.25">
      <c r="B107" s="8"/>
      <c r="D107" s="8"/>
      <c r="E107" s="8"/>
      <c r="F107" s="8"/>
      <c r="H107" s="8"/>
      <c r="I107" s="8"/>
      <c r="J107" s="8"/>
      <c r="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</row>
    <row r="108" spans="2:75" hidden="1" x14ac:dyDescent="0.25">
      <c r="B108" s="8"/>
      <c r="D108" s="8"/>
      <c r="E108" s="8"/>
      <c r="F108" s="8"/>
      <c r="H108" s="8"/>
      <c r="I108" s="8"/>
      <c r="J108" s="8"/>
      <c r="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</row>
    <row r="109" spans="2:75" hidden="1" x14ac:dyDescent="0.25">
      <c r="B109" s="8"/>
      <c r="D109" s="8"/>
      <c r="E109" s="8"/>
      <c r="F109" s="8"/>
      <c r="H109" s="8"/>
      <c r="I109" s="8"/>
      <c r="J109" s="8"/>
      <c r="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</row>
    <row r="110" spans="2:75" hidden="1" x14ac:dyDescent="0.25">
      <c r="B110" s="8"/>
      <c r="D110" s="8"/>
      <c r="E110" s="8"/>
      <c r="F110" s="8"/>
      <c r="H110" s="8"/>
      <c r="I110" s="8"/>
      <c r="J110" s="8"/>
      <c r="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</row>
    <row r="111" spans="2:75" hidden="1" x14ac:dyDescent="0.25">
      <c r="B111" s="8"/>
      <c r="D111" s="8"/>
      <c r="E111" s="8"/>
      <c r="F111" s="8"/>
      <c r="H111" s="8"/>
      <c r="I111" s="8"/>
      <c r="J111" s="8"/>
      <c r="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</row>
    <row r="112" spans="2:75" hidden="1" x14ac:dyDescent="0.25">
      <c r="B112" s="8"/>
      <c r="D112" s="8"/>
      <c r="E112" s="8"/>
      <c r="F112" s="8"/>
      <c r="H112" s="8"/>
      <c r="I112" s="8"/>
      <c r="J112" s="8"/>
      <c r="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</row>
    <row r="113" spans="2:75" hidden="1" x14ac:dyDescent="0.25">
      <c r="B113" s="8"/>
      <c r="D113" s="8"/>
      <c r="E113" s="8"/>
      <c r="F113" s="8"/>
      <c r="H113" s="8"/>
      <c r="I113" s="8"/>
      <c r="J113" s="8"/>
      <c r="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</row>
    <row r="114" spans="2:75" hidden="1" x14ac:dyDescent="0.25">
      <c r="B114" s="8"/>
      <c r="D114" s="8"/>
      <c r="E114" s="8"/>
      <c r="F114" s="8"/>
      <c r="H114" s="8"/>
      <c r="I114" s="8"/>
      <c r="J114" s="8"/>
      <c r="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</row>
    <row r="115" spans="2:75" hidden="1" x14ac:dyDescent="0.25">
      <c r="B115" s="8"/>
      <c r="D115" s="8"/>
      <c r="E115" s="8"/>
      <c r="F115" s="8"/>
      <c r="H115" s="8"/>
      <c r="I115" s="8"/>
      <c r="J115" s="8"/>
      <c r="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</row>
    <row r="116" spans="2:75" hidden="1" x14ac:dyDescent="0.25">
      <c r="B116" s="8"/>
      <c r="D116" s="8"/>
      <c r="E116" s="8"/>
      <c r="F116" s="8"/>
      <c r="H116" s="8"/>
      <c r="I116" s="8"/>
      <c r="J116" s="8"/>
      <c r="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</row>
    <row r="117" spans="2:75" hidden="1" x14ac:dyDescent="0.25">
      <c r="B117" s="8"/>
      <c r="D117" s="8"/>
      <c r="E117" s="8"/>
      <c r="F117" s="8"/>
      <c r="H117" s="8"/>
      <c r="I117" s="8"/>
      <c r="J117" s="8"/>
      <c r="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</row>
    <row r="118" spans="2:75" hidden="1" x14ac:dyDescent="0.25">
      <c r="B118" s="8"/>
      <c r="D118" s="8"/>
      <c r="E118" s="8"/>
      <c r="F118" s="8"/>
      <c r="H118" s="8"/>
      <c r="I118" s="8"/>
      <c r="J118" s="8"/>
      <c r="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</row>
    <row r="119" spans="2:75" hidden="1" x14ac:dyDescent="0.25">
      <c r="B119" s="8"/>
      <c r="D119" s="8"/>
      <c r="E119" s="8"/>
      <c r="F119" s="8"/>
      <c r="H119" s="8"/>
      <c r="I119" s="8"/>
      <c r="J119" s="8"/>
      <c r="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</row>
    <row r="120" spans="2:75" hidden="1" x14ac:dyDescent="0.25">
      <c r="B120" s="8"/>
      <c r="D120" s="8"/>
      <c r="E120" s="8"/>
      <c r="F120" s="8"/>
      <c r="H120" s="8"/>
      <c r="I120" s="8"/>
      <c r="J120" s="8"/>
      <c r="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</row>
    <row r="121" spans="2:75" hidden="1" x14ac:dyDescent="0.25">
      <c r="B121" s="8"/>
      <c r="D121" s="8"/>
      <c r="E121" s="8"/>
      <c r="F121" s="8"/>
      <c r="H121" s="8"/>
      <c r="I121" s="8"/>
      <c r="J121" s="8"/>
      <c r="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</row>
    <row r="122" spans="2:75" hidden="1" x14ac:dyDescent="0.25">
      <c r="B122" s="8"/>
      <c r="D122" s="8"/>
      <c r="E122" s="8"/>
      <c r="F122" s="8"/>
      <c r="H122" s="8"/>
      <c r="I122" s="8"/>
      <c r="J122" s="8"/>
      <c r="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</row>
    <row r="123" spans="2:75" hidden="1" x14ac:dyDescent="0.25">
      <c r="B123" s="8"/>
      <c r="D123" s="8"/>
      <c r="E123" s="8"/>
      <c r="F123" s="8"/>
      <c r="H123" s="8"/>
      <c r="I123" s="8"/>
      <c r="J123" s="8"/>
      <c r="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</row>
    <row r="124" spans="2:75" hidden="1" x14ac:dyDescent="0.25">
      <c r="B124" s="8"/>
      <c r="D124" s="8"/>
      <c r="E124" s="8"/>
      <c r="F124" s="8"/>
      <c r="H124" s="8"/>
      <c r="I124" s="8"/>
      <c r="J124" s="8"/>
      <c r="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</row>
    <row r="125" spans="2:75" hidden="1" x14ac:dyDescent="0.25">
      <c r="B125" s="8"/>
      <c r="D125" s="8"/>
      <c r="E125" s="8"/>
      <c r="F125" s="8"/>
      <c r="H125" s="8"/>
      <c r="I125" s="8"/>
      <c r="J125" s="8"/>
      <c r="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</row>
    <row r="126" spans="2:75" hidden="1" x14ac:dyDescent="0.25">
      <c r="B126" s="8"/>
      <c r="D126" s="8"/>
      <c r="E126" s="8"/>
      <c r="F126" s="8"/>
      <c r="H126" s="8"/>
      <c r="I126" s="8"/>
      <c r="J126" s="8"/>
      <c r="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</row>
    <row r="127" spans="2:75" hidden="1" x14ac:dyDescent="0.25">
      <c r="B127" s="8"/>
      <c r="D127" s="8"/>
      <c r="E127" s="8"/>
      <c r="F127" s="8"/>
      <c r="H127" s="8"/>
      <c r="I127" s="8"/>
      <c r="J127" s="8"/>
      <c r="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</row>
    <row r="128" spans="2:75" hidden="1" x14ac:dyDescent="0.25">
      <c r="B128" s="8"/>
      <c r="D128" s="8"/>
      <c r="E128" s="8"/>
      <c r="F128" s="8"/>
      <c r="H128" s="8"/>
      <c r="I128" s="8"/>
      <c r="J128" s="8"/>
      <c r="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</row>
    <row r="129" spans="2:75" hidden="1" x14ac:dyDescent="0.25">
      <c r="B129" s="8"/>
      <c r="D129" s="8"/>
      <c r="E129" s="8"/>
      <c r="F129" s="8"/>
      <c r="H129" s="8"/>
      <c r="I129" s="8"/>
      <c r="J129" s="8"/>
      <c r="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</row>
    <row r="130" spans="2:75" hidden="1" x14ac:dyDescent="0.25">
      <c r="B130" s="8"/>
      <c r="D130" s="8"/>
      <c r="E130" s="8"/>
      <c r="F130" s="8"/>
      <c r="H130" s="8"/>
      <c r="I130" s="8"/>
      <c r="J130" s="8"/>
      <c r="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</row>
    <row r="131" spans="2:75" hidden="1" x14ac:dyDescent="0.25">
      <c r="B131" s="8"/>
      <c r="D131" s="8"/>
      <c r="E131" s="8"/>
      <c r="F131" s="8"/>
      <c r="H131" s="8"/>
      <c r="I131" s="8"/>
      <c r="J131" s="8"/>
      <c r="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</row>
    <row r="132" spans="2:75" hidden="1" x14ac:dyDescent="0.25">
      <c r="B132" s="8"/>
      <c r="D132" s="8"/>
      <c r="E132" s="8"/>
      <c r="F132" s="8"/>
      <c r="H132" s="8"/>
      <c r="I132" s="8"/>
      <c r="J132" s="8"/>
      <c r="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</row>
    <row r="133" spans="2:75" hidden="1" x14ac:dyDescent="0.25">
      <c r="B133" s="8"/>
      <c r="D133" s="8"/>
      <c r="E133" s="8"/>
      <c r="F133" s="8"/>
      <c r="H133" s="8"/>
      <c r="I133" s="8"/>
      <c r="J133" s="8"/>
      <c r="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</row>
    <row r="134" spans="2:75" hidden="1" x14ac:dyDescent="0.25">
      <c r="B134" s="8"/>
      <c r="D134" s="8"/>
      <c r="E134" s="8"/>
      <c r="F134" s="8"/>
      <c r="H134" s="8"/>
      <c r="I134" s="8"/>
      <c r="J134" s="8"/>
      <c r="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</row>
    <row r="135" spans="2:75" hidden="1" x14ac:dyDescent="0.25">
      <c r="B135" s="8"/>
      <c r="D135" s="8"/>
      <c r="E135" s="8"/>
      <c r="F135" s="8"/>
      <c r="H135" s="8"/>
      <c r="I135" s="8"/>
      <c r="J135" s="8"/>
      <c r="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</row>
    <row r="136" spans="2:75" hidden="1" x14ac:dyDescent="0.25">
      <c r="B136" s="8"/>
      <c r="D136" s="8"/>
      <c r="E136" s="8"/>
      <c r="F136" s="8"/>
      <c r="H136" s="8"/>
      <c r="I136" s="8"/>
      <c r="J136" s="8"/>
      <c r="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</row>
    <row r="137" spans="2:75" hidden="1" x14ac:dyDescent="0.25">
      <c r="B137" s="8"/>
      <c r="D137" s="8"/>
      <c r="E137" s="8"/>
      <c r="F137" s="8"/>
      <c r="H137" s="8"/>
      <c r="I137" s="8"/>
      <c r="J137" s="8"/>
      <c r="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</row>
    <row r="138" spans="2:75" hidden="1" x14ac:dyDescent="0.25">
      <c r="B138" s="8"/>
      <c r="D138" s="8"/>
      <c r="E138" s="8"/>
      <c r="F138" s="8"/>
      <c r="H138" s="8"/>
      <c r="I138" s="8"/>
      <c r="J138" s="8"/>
      <c r="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</row>
    <row r="139" spans="2:75" hidden="1" x14ac:dyDescent="0.25">
      <c r="B139" s="8"/>
      <c r="D139" s="8"/>
      <c r="E139" s="8"/>
      <c r="F139" s="8"/>
      <c r="H139" s="8"/>
      <c r="I139" s="8"/>
      <c r="J139" s="8"/>
      <c r="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</row>
    <row r="140" spans="2:75" hidden="1" x14ac:dyDescent="0.25">
      <c r="B140" s="8"/>
      <c r="D140" s="8"/>
      <c r="E140" s="8"/>
      <c r="F140" s="8"/>
      <c r="H140" s="8"/>
      <c r="I140" s="8"/>
      <c r="J140" s="8"/>
      <c r="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</row>
    <row r="141" spans="2:75" hidden="1" x14ac:dyDescent="0.25">
      <c r="B141" s="8"/>
      <c r="D141" s="8"/>
      <c r="E141" s="8"/>
      <c r="F141" s="8"/>
      <c r="H141" s="8"/>
      <c r="I141" s="8"/>
      <c r="J141" s="8"/>
      <c r="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</row>
    <row r="142" spans="2:75" hidden="1" x14ac:dyDescent="0.25">
      <c r="B142" s="8"/>
      <c r="D142" s="8"/>
      <c r="E142" s="8"/>
      <c r="F142" s="8"/>
      <c r="H142" s="8"/>
      <c r="I142" s="8"/>
      <c r="J142" s="8"/>
      <c r="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</row>
    <row r="143" spans="2:75" hidden="1" x14ac:dyDescent="0.25">
      <c r="B143" s="8"/>
      <c r="D143" s="8"/>
      <c r="E143" s="8"/>
      <c r="F143" s="8"/>
      <c r="H143" s="8"/>
      <c r="I143" s="8"/>
      <c r="J143" s="8"/>
      <c r="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</row>
    <row r="144" spans="2:75" hidden="1" x14ac:dyDescent="0.25">
      <c r="B144" s="8"/>
      <c r="D144" s="8"/>
      <c r="E144" s="8"/>
      <c r="F144" s="8"/>
      <c r="H144" s="8"/>
      <c r="I144" s="8"/>
      <c r="J144" s="8"/>
      <c r="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</row>
    <row r="145" spans="2:75" hidden="1" x14ac:dyDescent="0.25">
      <c r="B145" s="8"/>
      <c r="D145" s="8"/>
      <c r="E145" s="8"/>
      <c r="F145" s="8"/>
      <c r="H145" s="8"/>
      <c r="I145" s="8"/>
      <c r="J145" s="8"/>
      <c r="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</row>
    <row r="146" spans="2:75" hidden="1" x14ac:dyDescent="0.25">
      <c r="B146" s="8"/>
      <c r="D146" s="8"/>
      <c r="E146" s="8"/>
      <c r="F146" s="8"/>
      <c r="H146" s="8"/>
      <c r="I146" s="8"/>
      <c r="J146" s="8"/>
      <c r="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</row>
    <row r="147" spans="2:75" hidden="1" x14ac:dyDescent="0.25">
      <c r="B147" s="8"/>
      <c r="D147" s="8"/>
      <c r="E147" s="8"/>
      <c r="F147" s="8"/>
      <c r="H147" s="8"/>
      <c r="I147" s="8"/>
      <c r="J147" s="8"/>
      <c r="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</row>
    <row r="148" spans="2:75" hidden="1" x14ac:dyDescent="0.25">
      <c r="B148" s="8"/>
      <c r="D148" s="8"/>
      <c r="E148" s="8"/>
      <c r="F148" s="8"/>
      <c r="H148" s="8"/>
      <c r="I148" s="8"/>
      <c r="J148" s="8"/>
      <c r="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</row>
    <row r="149" spans="2:75" hidden="1" x14ac:dyDescent="0.25">
      <c r="B149" s="8"/>
      <c r="D149" s="8"/>
      <c r="E149" s="8"/>
      <c r="F149" s="8"/>
      <c r="H149" s="8"/>
      <c r="I149" s="8"/>
      <c r="J149" s="8"/>
      <c r="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</row>
    <row r="150" spans="2:75" hidden="1" x14ac:dyDescent="0.25">
      <c r="B150" s="8"/>
      <c r="D150" s="8"/>
      <c r="E150" s="8"/>
      <c r="F150" s="8"/>
      <c r="H150" s="8"/>
      <c r="I150" s="8"/>
      <c r="J150" s="8"/>
      <c r="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</row>
    <row r="151" spans="2:75" hidden="1" x14ac:dyDescent="0.25">
      <c r="B151" s="8"/>
      <c r="D151" s="8"/>
      <c r="E151" s="8"/>
      <c r="F151" s="8"/>
      <c r="H151" s="8"/>
      <c r="I151" s="8"/>
      <c r="J151" s="8"/>
      <c r="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</row>
    <row r="152" spans="2:75" hidden="1" x14ac:dyDescent="0.25">
      <c r="B152" s="8"/>
      <c r="D152" s="8"/>
      <c r="E152" s="8"/>
      <c r="F152" s="8"/>
      <c r="H152" s="8"/>
      <c r="I152" s="8"/>
      <c r="J152" s="8"/>
      <c r="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</row>
    <row r="153" spans="2:75" hidden="1" x14ac:dyDescent="0.25">
      <c r="B153" s="8"/>
      <c r="D153" s="8"/>
      <c r="E153" s="8"/>
      <c r="F153" s="8"/>
      <c r="H153" s="8"/>
      <c r="I153" s="8"/>
      <c r="J153" s="8"/>
      <c r="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</row>
    <row r="154" spans="2:75" hidden="1" x14ac:dyDescent="0.25">
      <c r="B154" s="8"/>
      <c r="D154" s="8"/>
      <c r="E154" s="8"/>
      <c r="F154" s="8"/>
      <c r="H154" s="8"/>
      <c r="I154" s="8"/>
      <c r="J154" s="8"/>
      <c r="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</row>
    <row r="155" spans="2:75" hidden="1" x14ac:dyDescent="0.25">
      <c r="B155" s="8"/>
      <c r="D155" s="8"/>
      <c r="E155" s="8"/>
      <c r="F155" s="8"/>
      <c r="H155" s="8"/>
      <c r="I155" s="8"/>
      <c r="J155" s="8"/>
      <c r="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</row>
    <row r="156" spans="2:75" hidden="1" x14ac:dyDescent="0.25">
      <c r="B156" s="8"/>
      <c r="D156" s="8"/>
      <c r="E156" s="8"/>
      <c r="F156" s="8"/>
      <c r="H156" s="8"/>
      <c r="I156" s="8"/>
      <c r="J156" s="8"/>
      <c r="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</row>
    <row r="157" spans="2:75" hidden="1" x14ac:dyDescent="0.25">
      <c r="B157" s="8"/>
      <c r="D157" s="8"/>
      <c r="E157" s="8"/>
      <c r="F157" s="8"/>
      <c r="H157" s="8"/>
      <c r="I157" s="8"/>
      <c r="J157" s="8"/>
      <c r="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</row>
    <row r="158" spans="2:75" hidden="1" x14ac:dyDescent="0.25">
      <c r="B158" s="8"/>
      <c r="D158" s="8"/>
      <c r="E158" s="8"/>
      <c r="F158" s="8"/>
      <c r="H158" s="8"/>
      <c r="I158" s="8"/>
      <c r="J158" s="8"/>
      <c r="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</row>
    <row r="159" spans="2:75" hidden="1" x14ac:dyDescent="0.25">
      <c r="B159" s="8"/>
      <c r="D159" s="8"/>
      <c r="E159" s="8"/>
      <c r="F159" s="8"/>
      <c r="H159" s="8"/>
      <c r="I159" s="8"/>
      <c r="J159" s="8"/>
      <c r="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</row>
    <row r="160" spans="2:75" hidden="1" x14ac:dyDescent="0.25">
      <c r="B160" s="8"/>
      <c r="D160" s="8"/>
      <c r="E160" s="8"/>
      <c r="F160" s="8"/>
      <c r="H160" s="8"/>
      <c r="I160" s="8"/>
      <c r="J160" s="8"/>
      <c r="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</row>
    <row r="161" spans="2:75" hidden="1" x14ac:dyDescent="0.25">
      <c r="B161" s="8"/>
      <c r="D161" s="8"/>
      <c r="E161" s="8"/>
      <c r="F161" s="8"/>
      <c r="H161" s="8"/>
      <c r="I161" s="8"/>
      <c r="J161" s="8"/>
      <c r="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</row>
    <row r="162" spans="2:75" hidden="1" x14ac:dyDescent="0.25">
      <c r="B162" s="8"/>
      <c r="D162" s="8"/>
      <c r="E162" s="8"/>
      <c r="F162" s="8"/>
      <c r="H162" s="8"/>
      <c r="I162" s="8"/>
      <c r="J162" s="8"/>
      <c r="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</row>
    <row r="163" spans="2:75" hidden="1" x14ac:dyDescent="0.25">
      <c r="B163" s="8"/>
      <c r="D163" s="8"/>
      <c r="E163" s="8"/>
      <c r="F163" s="8"/>
      <c r="H163" s="8"/>
      <c r="I163" s="8"/>
      <c r="J163" s="8"/>
      <c r="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</row>
    <row r="164" spans="2:75" hidden="1" x14ac:dyDescent="0.25">
      <c r="B164" s="8"/>
      <c r="D164" s="8"/>
      <c r="E164" s="8"/>
      <c r="F164" s="8"/>
      <c r="H164" s="8"/>
      <c r="I164" s="8"/>
      <c r="J164" s="8"/>
      <c r="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</row>
    <row r="165" spans="2:75" hidden="1" x14ac:dyDescent="0.25">
      <c r="B165" s="8"/>
      <c r="D165" s="8"/>
      <c r="E165" s="8"/>
      <c r="F165" s="8"/>
      <c r="H165" s="8"/>
      <c r="I165" s="8"/>
      <c r="J165" s="8"/>
      <c r="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</row>
    <row r="166" spans="2:75" hidden="1" x14ac:dyDescent="0.25">
      <c r="B166" s="8"/>
      <c r="D166" s="8"/>
      <c r="E166" s="8"/>
      <c r="F166" s="8"/>
      <c r="H166" s="8"/>
      <c r="I166" s="8"/>
      <c r="J166" s="8"/>
      <c r="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</row>
    <row r="167" spans="2:75" hidden="1" x14ac:dyDescent="0.25">
      <c r="B167" s="8"/>
      <c r="D167" s="8"/>
      <c r="E167" s="8"/>
      <c r="F167" s="8"/>
      <c r="H167" s="8"/>
      <c r="I167" s="8"/>
      <c r="J167" s="8"/>
      <c r="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</row>
    <row r="168" spans="2:75" hidden="1" x14ac:dyDescent="0.25">
      <c r="B168" s="8"/>
      <c r="D168" s="8"/>
      <c r="E168" s="8"/>
      <c r="F168" s="8"/>
      <c r="H168" s="8"/>
      <c r="I168" s="8"/>
      <c r="J168" s="8"/>
      <c r="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</row>
    <row r="169" spans="2:75" hidden="1" x14ac:dyDescent="0.25">
      <c r="B169" s="8"/>
      <c r="D169" s="8"/>
      <c r="E169" s="8"/>
      <c r="F169" s="8"/>
      <c r="H169" s="8"/>
      <c r="I169" s="8"/>
      <c r="J169" s="8"/>
      <c r="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</row>
    <row r="170" spans="2:75" hidden="1" x14ac:dyDescent="0.25">
      <c r="B170" s="8"/>
      <c r="D170" s="8"/>
      <c r="E170" s="8"/>
      <c r="F170" s="8"/>
      <c r="H170" s="8"/>
      <c r="I170" s="8"/>
      <c r="J170" s="8"/>
      <c r="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</row>
    <row r="171" spans="2:75" hidden="1" x14ac:dyDescent="0.25">
      <c r="B171" s="8"/>
      <c r="D171" s="8"/>
      <c r="E171" s="8"/>
      <c r="F171" s="8"/>
      <c r="H171" s="8"/>
      <c r="I171" s="8"/>
      <c r="J171" s="8"/>
      <c r="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</row>
    <row r="172" spans="2:75" hidden="1" x14ac:dyDescent="0.25">
      <c r="B172" s="8"/>
      <c r="D172" s="8"/>
      <c r="E172" s="8"/>
      <c r="F172" s="8"/>
      <c r="H172" s="8"/>
      <c r="I172" s="8"/>
      <c r="J172" s="8"/>
      <c r="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</row>
    <row r="173" spans="2:75" hidden="1" x14ac:dyDescent="0.25">
      <c r="B173" s="8"/>
      <c r="D173" s="8"/>
      <c r="E173" s="8"/>
      <c r="F173" s="8"/>
      <c r="H173" s="8"/>
      <c r="I173" s="8"/>
      <c r="J173" s="8"/>
      <c r="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</row>
    <row r="174" spans="2:75" hidden="1" x14ac:dyDescent="0.25">
      <c r="B174" s="8"/>
      <c r="D174" s="8"/>
      <c r="E174" s="8"/>
      <c r="F174" s="8"/>
      <c r="H174" s="8"/>
      <c r="I174" s="8"/>
      <c r="J174" s="8"/>
      <c r="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</row>
    <row r="175" spans="2:75" hidden="1" x14ac:dyDescent="0.25">
      <c r="B175" s="8"/>
      <c r="D175" s="8"/>
      <c r="E175" s="8"/>
      <c r="F175" s="8"/>
      <c r="H175" s="8"/>
      <c r="I175" s="8"/>
      <c r="J175" s="8"/>
      <c r="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</row>
    <row r="176" spans="2:75" hidden="1" x14ac:dyDescent="0.25">
      <c r="B176" s="8"/>
      <c r="D176" s="8"/>
      <c r="E176" s="8"/>
      <c r="F176" s="8"/>
      <c r="H176" s="8"/>
      <c r="I176" s="8"/>
      <c r="J176" s="8"/>
      <c r="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</row>
    <row r="177" spans="2:75" hidden="1" x14ac:dyDescent="0.25">
      <c r="B177" s="8"/>
      <c r="D177" s="8"/>
      <c r="E177" s="8"/>
      <c r="F177" s="8"/>
      <c r="H177" s="8"/>
      <c r="I177" s="8"/>
      <c r="J177" s="8"/>
      <c r="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</row>
    <row r="178" spans="2:75" hidden="1" x14ac:dyDescent="0.25">
      <c r="B178" s="8"/>
      <c r="D178" s="8"/>
      <c r="E178" s="8"/>
      <c r="F178" s="8"/>
      <c r="H178" s="8"/>
      <c r="I178" s="8"/>
      <c r="J178" s="8"/>
      <c r="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</row>
    <row r="179" spans="2:75" hidden="1" x14ac:dyDescent="0.25">
      <c r="B179" s="8"/>
      <c r="D179" s="8"/>
      <c r="E179" s="8"/>
      <c r="F179" s="8"/>
      <c r="H179" s="8"/>
      <c r="I179" s="8"/>
      <c r="J179" s="8"/>
      <c r="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</row>
    <row r="180" spans="2:75" hidden="1" x14ac:dyDescent="0.25">
      <c r="B180" s="8"/>
      <c r="D180" s="8"/>
      <c r="E180" s="8"/>
      <c r="F180" s="8"/>
      <c r="H180" s="8"/>
      <c r="I180" s="8"/>
      <c r="J180" s="8"/>
      <c r="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</row>
    <row r="181" spans="2:75" hidden="1" x14ac:dyDescent="0.25">
      <c r="B181" s="8"/>
      <c r="D181" s="8"/>
      <c r="E181" s="8"/>
      <c r="F181" s="8"/>
      <c r="H181" s="8"/>
      <c r="I181" s="8"/>
      <c r="J181" s="8"/>
      <c r="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</row>
    <row r="182" spans="2:75" hidden="1" x14ac:dyDescent="0.25">
      <c r="B182" s="8"/>
      <c r="D182" s="8"/>
      <c r="E182" s="8"/>
      <c r="F182" s="8"/>
      <c r="H182" s="8"/>
      <c r="I182" s="8"/>
      <c r="J182" s="8"/>
      <c r="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</row>
    <row r="183" spans="2:75" hidden="1" x14ac:dyDescent="0.25">
      <c r="B183" s="8"/>
      <c r="D183" s="8"/>
      <c r="E183" s="8"/>
      <c r="F183" s="8"/>
      <c r="H183" s="8"/>
      <c r="I183" s="8"/>
      <c r="J183" s="8"/>
      <c r="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</row>
    <row r="184" spans="2:75" hidden="1" x14ac:dyDescent="0.25">
      <c r="B184" s="8"/>
      <c r="D184" s="8"/>
      <c r="E184" s="8"/>
      <c r="F184" s="8"/>
      <c r="H184" s="8"/>
      <c r="I184" s="8"/>
      <c r="J184" s="8"/>
      <c r="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</row>
    <row r="185" spans="2:75" hidden="1" x14ac:dyDescent="0.25">
      <c r="B185" s="8"/>
      <c r="D185" s="8"/>
      <c r="E185" s="8"/>
      <c r="F185" s="8"/>
      <c r="H185" s="8"/>
      <c r="I185" s="8"/>
      <c r="J185" s="8"/>
      <c r="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</row>
    <row r="186" spans="2:75" hidden="1" x14ac:dyDescent="0.25">
      <c r="B186" s="8"/>
      <c r="D186" s="8"/>
      <c r="E186" s="8"/>
      <c r="F186" s="8"/>
      <c r="H186" s="8"/>
      <c r="I186" s="8"/>
      <c r="J186" s="8"/>
      <c r="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</row>
    <row r="187" spans="2:75" hidden="1" x14ac:dyDescent="0.25">
      <c r="B187" s="8"/>
      <c r="D187" s="8"/>
      <c r="E187" s="8"/>
      <c r="F187" s="8"/>
      <c r="H187" s="8"/>
      <c r="I187" s="8"/>
      <c r="J187" s="8"/>
      <c r="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</row>
    <row r="188" spans="2:75" hidden="1" x14ac:dyDescent="0.25">
      <c r="B188" s="8"/>
      <c r="D188" s="8"/>
      <c r="E188" s="8"/>
      <c r="F188" s="8"/>
      <c r="H188" s="8"/>
      <c r="I188" s="8"/>
      <c r="J188" s="8"/>
      <c r="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</row>
    <row r="189" spans="2:75" hidden="1" x14ac:dyDescent="0.25">
      <c r="B189" s="8"/>
      <c r="D189" s="8"/>
      <c r="E189" s="8"/>
      <c r="F189" s="8"/>
      <c r="H189" s="8"/>
      <c r="I189" s="8"/>
      <c r="J189" s="8"/>
      <c r="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</row>
    <row r="190" spans="2:75" hidden="1" x14ac:dyDescent="0.25">
      <c r="B190" s="8"/>
      <c r="D190" s="8"/>
      <c r="E190" s="8"/>
      <c r="F190" s="8"/>
      <c r="H190" s="8"/>
      <c r="I190" s="8"/>
      <c r="J190" s="8"/>
      <c r="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</row>
    <row r="191" spans="2:75" hidden="1" x14ac:dyDescent="0.25">
      <c r="B191" s="8"/>
      <c r="D191" s="8"/>
      <c r="E191" s="8"/>
      <c r="F191" s="8"/>
      <c r="H191" s="8"/>
      <c r="I191" s="8"/>
      <c r="J191" s="8"/>
      <c r="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</row>
    <row r="192" spans="2:75" hidden="1" x14ac:dyDescent="0.25">
      <c r="B192" s="8"/>
      <c r="D192" s="8"/>
      <c r="E192" s="8"/>
      <c r="F192" s="8"/>
      <c r="H192" s="8"/>
      <c r="I192" s="8"/>
      <c r="J192" s="8"/>
      <c r="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</row>
    <row r="193" spans="2:75" hidden="1" x14ac:dyDescent="0.25">
      <c r="B193" s="8"/>
      <c r="D193" s="8"/>
      <c r="E193" s="8"/>
      <c r="F193" s="8"/>
      <c r="H193" s="8"/>
      <c r="I193" s="8"/>
      <c r="J193" s="8"/>
      <c r="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</row>
    <row r="194" spans="2:75" hidden="1" x14ac:dyDescent="0.25">
      <c r="B194" s="8"/>
      <c r="D194" s="8"/>
      <c r="E194" s="8"/>
      <c r="F194" s="8"/>
      <c r="H194" s="8"/>
      <c r="I194" s="8"/>
      <c r="J194" s="8"/>
      <c r="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</row>
    <row r="195" spans="2:75" hidden="1" x14ac:dyDescent="0.25">
      <c r="B195" s="8"/>
      <c r="D195" s="8"/>
      <c r="E195" s="8"/>
      <c r="F195" s="8"/>
      <c r="H195" s="8"/>
      <c r="I195" s="8"/>
      <c r="J195" s="8"/>
      <c r="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</row>
    <row r="196" spans="2:75" hidden="1" x14ac:dyDescent="0.25">
      <c r="B196" s="8"/>
      <c r="D196" s="8"/>
      <c r="E196" s="8"/>
      <c r="F196" s="8"/>
      <c r="H196" s="8"/>
      <c r="I196" s="8"/>
      <c r="J196" s="8"/>
      <c r="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</row>
    <row r="197" spans="2:75" hidden="1" x14ac:dyDescent="0.25">
      <c r="B197" s="8"/>
      <c r="D197" s="8"/>
      <c r="E197" s="8"/>
      <c r="F197" s="8"/>
      <c r="H197" s="8"/>
      <c r="I197" s="8"/>
      <c r="J197" s="8"/>
      <c r="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</row>
    <row r="198" spans="2:75" hidden="1" x14ac:dyDescent="0.25">
      <c r="B198" s="8"/>
      <c r="D198" s="8"/>
      <c r="E198" s="8"/>
      <c r="F198" s="8"/>
      <c r="H198" s="8"/>
      <c r="I198" s="8"/>
      <c r="J198" s="8"/>
      <c r="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</row>
    <row r="199" spans="2:75" hidden="1" x14ac:dyDescent="0.25">
      <c r="B199" s="8"/>
      <c r="D199" s="8"/>
      <c r="E199" s="8"/>
      <c r="F199" s="8"/>
      <c r="H199" s="8"/>
      <c r="I199" s="8"/>
      <c r="J199" s="8"/>
      <c r="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</row>
    <row r="200" spans="2:75" hidden="1" x14ac:dyDescent="0.25">
      <c r="B200" s="8"/>
      <c r="D200" s="8"/>
      <c r="E200" s="8"/>
      <c r="F200" s="8"/>
      <c r="H200" s="8"/>
      <c r="I200" s="8"/>
      <c r="J200" s="8"/>
      <c r="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</row>
    <row r="201" spans="2:75" hidden="1" x14ac:dyDescent="0.25">
      <c r="B201" s="8"/>
      <c r="E201" s="8"/>
      <c r="F201" s="8"/>
      <c r="H201" s="8"/>
      <c r="I201" s="8"/>
      <c r="J201" s="8"/>
      <c r="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</row>
    <row r="202" spans="2:75" hidden="1" x14ac:dyDescent="0.25">
      <c r="B202" s="8"/>
      <c r="E202" s="8"/>
      <c r="F202" s="8"/>
      <c r="H202" s="8"/>
      <c r="I202" s="8"/>
      <c r="J202" s="8"/>
      <c r="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</row>
    <row r="203" spans="2:75" hidden="1" x14ac:dyDescent="0.25">
      <c r="B203" s="8"/>
      <c r="E203" s="8"/>
      <c r="F203" s="8"/>
      <c r="H203" s="8"/>
      <c r="I203" s="8"/>
      <c r="J203" s="8"/>
      <c r="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</row>
    <row r="204" spans="2:75" hidden="1" x14ac:dyDescent="0.25">
      <c r="B204" s="8"/>
      <c r="E204" s="8"/>
      <c r="F204" s="8"/>
      <c r="H204" s="8"/>
      <c r="I204" s="8"/>
      <c r="J204" s="8"/>
      <c r="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</row>
  </sheetData>
  <sheetProtection algorithmName="SHA-512" hashValue="XHVhY7pa68ql5oKol7W+iTE0jdjd6eEOSMYnuoXDmreT9377Pzt3oGtkh6/+2evhEWY5sTGqc8wEJwhDzTuc0Q==" saltValue="4MYSf/sV1ce1IirvslGxQg==" spinCount="100000" sheet="1" objects="1" scenarios="1"/>
  <mergeCells count="7">
    <mergeCell ref="H27:K27"/>
    <mergeCell ref="H2:K3"/>
    <mergeCell ref="H7:I7"/>
    <mergeCell ref="J7:K7"/>
    <mergeCell ref="H5:I5"/>
    <mergeCell ref="H17:I17"/>
    <mergeCell ref="J17:K17"/>
  </mergeCells>
  <conditionalFormatting sqref="H4">
    <cfRule type="cellIs" dxfId="18" priority="17" operator="equal">
      <formula>"Eligible for Rate Advantage"</formula>
    </cfRule>
    <cfRule type="cellIs" dxfId="17" priority="19" operator="equal">
      <formula>"Not Eligible for Rate Advantage"</formula>
    </cfRule>
  </conditionalFormatting>
  <conditionalFormatting sqref="H2:K3">
    <cfRule type="cellIs" dxfId="16" priority="16" operator="equal">
      <formula>"Eligible for Rate Advantage"</formula>
    </cfRule>
    <cfRule type="cellIs" dxfId="15" priority="18" operator="equal">
      <formula>"Not Eligible for Rate Advantage"</formula>
    </cfRule>
  </conditionalFormatting>
  <conditionalFormatting sqref="B23">
    <cfRule type="cellIs" dxfId="14" priority="11" operator="greaterThan">
      <formula>0.5001</formula>
    </cfRule>
    <cfRule type="cellIs" dxfId="13" priority="15" operator="lessThan">
      <formula>50</formula>
    </cfRule>
  </conditionalFormatting>
  <conditionalFormatting sqref="B31">
    <cfRule type="cellIs" dxfId="12" priority="12" operator="greaterThan">
      <formula>0.5001</formula>
    </cfRule>
    <cfRule type="cellIs" dxfId="11" priority="13" operator="lessThan">
      <formula>0.5</formula>
    </cfRule>
    <cfRule type="cellIs" dxfId="10" priority="14" operator="lessThan">
      <formula>0.5</formula>
    </cfRule>
    <cfRule type="cellIs" dxfId="9" priority="4" operator="lessThan">
      <formula>0.5</formula>
    </cfRule>
    <cfRule type="cellIs" dxfId="8" priority="3" operator="greaterThan">
      <formula>0.5</formula>
    </cfRule>
    <cfRule type="cellIs" dxfId="7" priority="2" operator="greaterThan">
      <formula>0.5</formula>
    </cfRule>
  </conditionalFormatting>
  <conditionalFormatting sqref="C31">
    <cfRule type="cellIs" dxfId="6" priority="9" operator="equal">
      <formula>"Eligible"</formula>
    </cfRule>
    <cfRule type="cellIs" dxfId="5" priority="10" operator="equal">
      <formula>"Not Eligible"</formula>
    </cfRule>
  </conditionalFormatting>
  <conditionalFormatting sqref="C23 C5">
    <cfRule type="cellIs" dxfId="4" priority="7" operator="equal">
      <formula>"Not Eligible"</formula>
    </cfRule>
    <cfRule type="cellIs" dxfId="3" priority="8" operator="equal">
      <formula>"Eligible"</formula>
    </cfRule>
  </conditionalFormatting>
  <conditionalFormatting sqref="C15">
    <cfRule type="cellIs" dxfId="2" priority="5" operator="equal">
      <formula>"Eligible"</formula>
    </cfRule>
    <cfRule type="cellIs" dxfId="1" priority="6" operator="equal">
      <formula>"Not Eligible"</formula>
    </cfRule>
  </conditionalFormatting>
  <conditionalFormatting sqref="H27:K27">
    <cfRule type="cellIs" dxfId="0" priority="1" operator="equal">
      <formula>"Matrix"</formula>
    </cfRule>
  </conditionalFormatting>
  <dataValidations count="2">
    <dataValidation type="custom" allowBlank="1" showInputMessage="1" showErrorMessage="1" sqref="C25 C7 H7:K24 C12:C14 C16:C21" xr:uid="{BD063626-BD3B-46A5-82B3-23B761FC00B7}">
      <formula1>"*"""""</formula1>
    </dataValidation>
    <dataValidation type="whole" allowBlank="1" showInputMessage="1" showErrorMessage="1" sqref="B5" xr:uid="{BE698CED-C337-470A-AB4E-DAFAD7F65993}">
      <formula1>550</formula1>
      <formula2>830</formula2>
    </dataValidation>
  </dataValidations>
  <hyperlinks>
    <hyperlink ref="A9" r:id="rId1" xr:uid="{3D854BC2-3662-4E89-B40C-D656D2710A34}"/>
    <hyperlink ref="D13" r:id="rId2" xr:uid="{B416967C-7EAB-4F3D-968C-BFB07263CA77}"/>
    <hyperlink ref="H27:K27" r:id="rId3" display="https://chenoafund.org/lender/product-matrix/" xr:uid="{88C61D54-FA57-49C6-B13D-4143F77794DC}"/>
  </hyperlinks>
  <pageMargins left="0.25" right="0.25" top="0.75" bottom="0.75" header="0.3" footer="0.3"/>
  <pageSetup scale="64" fitToHeight="0" orientation="landscape" horizontalDpi="1200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Advantage</vt:lpstr>
      <vt:lpstr>'Rate Advantage'!Print_Area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2020-10-03T20:09:38Z</cp:lastPrinted>
  <dcterms:created xsi:type="dcterms:W3CDTF">2020-10-01T16:52:24Z</dcterms:created>
  <dcterms:modified xsi:type="dcterms:W3CDTF">2020-10-03T20:23:44Z</dcterms:modified>
</cp:coreProperties>
</file>