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defaultThemeVersion="166925"/>
  <mc:AlternateContent xmlns:mc="http://schemas.openxmlformats.org/markup-compatibility/2006">
    <mc:Choice Requires="x15">
      <x15ac:absPath xmlns:x15ac="http://schemas.microsoft.com/office/spreadsheetml/2010/11/ac" url="C:\Users\Admin\Desktop\"/>
    </mc:Choice>
  </mc:AlternateContent>
  <xr:revisionPtr revIDLastSave="0" documentId="13_ncr:1_{29723AF9-4979-4170-B3D9-439B29B65526}" xr6:coauthVersionLast="45" xr6:coauthVersionMax="45" xr10:uidLastSave="{00000000-0000-0000-0000-000000000000}"/>
  <workbookProtection workbookAlgorithmName="SHA-512" workbookHashValue="AQOXXuJqvGA98q5aIJJD2dhhUHtm1iWzc+sxjZg67VX0UUPWfIZUkyvSjJbZtm8freJo8rYHq0jl92YmaSVoUA==" workbookSaltValue="S2K357NjsCyghwJ0NpKPMg==" workbookSpinCount="100000" lockStructure="1"/>
  <bookViews>
    <workbookView xWindow="-120" yWindow="-120" windowWidth="29040" windowHeight="15840" xr2:uid="{F7B67F95-5300-4B76-A0EB-EFF322DF221B}"/>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9" i="1" l="1"/>
  <c r="F28" i="1"/>
  <c r="AL22" i="1" l="1"/>
  <c r="AM39" i="1"/>
  <c r="L8" i="1"/>
  <c r="L10" i="1"/>
  <c r="I49" i="1"/>
  <c r="I48" i="1" s="1"/>
  <c r="I50" i="1" s="1"/>
  <c r="AZ9" i="1" s="1"/>
  <c r="BA9" i="1" s="1"/>
  <c r="H49" i="1"/>
  <c r="AL42" i="1" l="1"/>
  <c r="AL29" i="1" s="1"/>
  <c r="Q26" i="1" s="1"/>
  <c r="J10" i="1"/>
  <c r="H48" i="1"/>
  <c r="H50" i="1" s="1"/>
  <c r="AY9" i="1" s="1"/>
  <c r="AX9" i="1" s="1"/>
  <c r="AY31" i="1"/>
  <c r="AY15" i="1"/>
  <c r="A12" i="1"/>
  <c r="C12" i="1"/>
  <c r="H10" i="1" l="1"/>
  <c r="BA39" i="1"/>
  <c r="AX39" i="1"/>
  <c r="AZ29" i="1" l="1"/>
  <c r="AY29" i="1"/>
  <c r="E2" i="1"/>
  <c r="E3" i="1"/>
  <c r="F2" i="1"/>
  <c r="AZ13" i="1"/>
  <c r="F3" i="1"/>
  <c r="BA13" i="1" l="1"/>
  <c r="BA32" i="1" s="1"/>
  <c r="K9" i="1"/>
  <c r="L5" i="1"/>
  <c r="L11" i="1" s="1"/>
  <c r="K10" i="1"/>
  <c r="Q11" i="1"/>
  <c r="J4" i="1" l="1"/>
  <c r="J24" i="1" s="1"/>
  <c r="Q16" i="1"/>
  <c r="AW5" i="1"/>
  <c r="AY6" i="1"/>
  <c r="AW6" i="1"/>
  <c r="AW8" i="1"/>
  <c r="AW9" i="1"/>
  <c r="AW10" i="1"/>
  <c r="AW11" i="1"/>
  <c r="AW12" i="1"/>
  <c r="AL34" i="1"/>
  <c r="AL33" i="1"/>
  <c r="AM24" i="1"/>
  <c r="Q22" i="1"/>
  <c r="AL27" i="1" s="1"/>
  <c r="Q14" i="1"/>
  <c r="Q13" i="1"/>
  <c r="AL20" i="1"/>
  <c r="Q8" i="1"/>
  <c r="Q12" i="1"/>
  <c r="M29" i="1"/>
  <c r="M28" i="1"/>
  <c r="M27" i="1"/>
  <c r="Q4" i="1"/>
  <c r="L20" i="1"/>
  <c r="BA6" i="1" s="1"/>
  <c r="AL31" i="1" l="1"/>
  <c r="Q25" i="1" s="1"/>
  <c r="Q5" i="1"/>
  <c r="Q28" i="1"/>
  <c r="Q23" i="1"/>
  <c r="AL32" i="1" s="1"/>
  <c r="Q27" i="1" s="1"/>
  <c r="Q15" i="1"/>
  <c r="AN12" i="1"/>
  <c r="AK12" i="1"/>
  <c r="AH12" i="1"/>
  <c r="Q31" i="1" l="1"/>
  <c r="Q17" i="1"/>
  <c r="Q19" i="1" s="1"/>
  <c r="K41" i="1"/>
  <c r="M40" i="1"/>
  <c r="AD44" i="1"/>
  <c r="L22" i="1" s="1"/>
  <c r="M42" i="1" s="1"/>
  <c r="AD43" i="1"/>
  <c r="I43" i="1"/>
  <c r="AC42" i="1"/>
  <c r="AC38" i="1"/>
  <c r="AD48" i="1" s="1"/>
  <c r="AD30" i="1"/>
  <c r="AH37" i="1" s="1"/>
  <c r="Q34" i="1" l="1"/>
  <c r="Q20" i="1"/>
  <c r="BA8" i="1"/>
  <c r="AD53" i="1"/>
  <c r="AH36" i="1"/>
  <c r="AH38" i="1"/>
  <c r="AH33" i="1"/>
  <c r="AH34" i="1"/>
  <c r="AH35" i="1"/>
  <c r="AD50" i="1" l="1"/>
  <c r="AD49" i="1" s="1"/>
  <c r="AC43" i="1" s="1"/>
  <c r="L21" i="1" s="1"/>
  <c r="M41" i="1" s="1"/>
  <c r="J43" i="1"/>
  <c r="AC44" i="1"/>
  <c r="AZ27" i="1"/>
  <c r="BA27" i="1" s="1"/>
  <c r="J20" i="1" s="1"/>
  <c r="AY27" i="1"/>
  <c r="AX27" i="1" s="1"/>
  <c r="H20" i="1" s="1"/>
  <c r="AZ17" i="1"/>
  <c r="BA17" i="1" s="1"/>
  <c r="J8" i="1" s="1"/>
  <c r="AD12" i="1"/>
  <c r="AD10" i="1"/>
  <c r="AD11" i="1" s="1"/>
  <c r="AY17" i="1"/>
  <c r="AX15" i="1"/>
  <c r="H2" i="1"/>
  <c r="AD1" i="1"/>
  <c r="AD16" i="1" s="1"/>
  <c r="AZ15" i="1"/>
  <c r="AE12" i="1"/>
  <c r="AE4" i="1"/>
  <c r="AE10" i="1"/>
  <c r="AE11" i="1" s="1"/>
  <c r="J2" i="1"/>
  <c r="H6" i="1" l="1"/>
  <c r="AX33" i="1"/>
  <c r="AY18" i="1"/>
  <c r="AX17" i="1"/>
  <c r="AE21" i="1"/>
  <c r="BA15" i="1"/>
  <c r="BA34" i="1" s="1"/>
  <c r="AD21" i="1"/>
  <c r="AC21" i="1" s="1"/>
  <c r="AY16" i="1"/>
  <c r="BA7" i="1"/>
  <c r="AW7" i="1" s="1"/>
  <c r="AW14" i="1" s="1"/>
  <c r="AE22" i="1"/>
  <c r="AE13" i="1"/>
  <c r="AE14" i="1" s="1"/>
  <c r="C23" i="1" s="1"/>
  <c r="AD13" i="1"/>
  <c r="AD14" i="1" s="1"/>
  <c r="A23" i="1" s="1"/>
  <c r="AE16" i="1"/>
  <c r="AD17" i="1"/>
  <c r="AD18" i="1" s="1"/>
  <c r="AE1" i="1"/>
  <c r="AY21" i="1" s="1"/>
  <c r="AX21" i="1" s="1"/>
  <c r="AD22" i="1"/>
  <c r="AC22" i="1" s="1"/>
  <c r="AX34" i="1" l="1"/>
  <c r="H8" i="1"/>
  <c r="BA33" i="1"/>
  <c r="J6" i="1"/>
  <c r="AX36" i="1"/>
  <c r="H14" i="1"/>
  <c r="AE17" i="1"/>
  <c r="AE18" i="1" s="1"/>
  <c r="AE19" i="1" s="1"/>
  <c r="AZ25" i="1" s="1"/>
  <c r="AD19" i="1"/>
  <c r="AY25" i="1" s="1"/>
  <c r="AD28" i="1"/>
  <c r="AZ23" i="1"/>
  <c r="AZ21" i="1"/>
  <c r="AY23" i="1"/>
  <c r="AZ19" i="1"/>
  <c r="BA19" i="1" s="1"/>
  <c r="AY19" i="1"/>
  <c r="BA25" i="1" l="1"/>
  <c r="J18" i="1" s="1"/>
  <c r="AX25" i="1"/>
  <c r="H18" i="1" s="1"/>
  <c r="J12" i="1"/>
  <c r="BA35" i="1"/>
  <c r="AE24" i="1"/>
  <c r="BA21" i="1"/>
  <c r="AE25" i="1"/>
  <c r="BA23" i="1"/>
  <c r="AD25" i="1"/>
  <c r="AC25" i="1" s="1"/>
  <c r="AX23" i="1"/>
  <c r="AD23" i="1"/>
  <c r="AC23" i="1" s="1"/>
  <c r="AX19" i="1"/>
  <c r="AE23" i="1"/>
  <c r="AE26" i="1"/>
  <c r="AD26" i="1"/>
  <c r="J16" i="1" l="1"/>
  <c r="BA37" i="1"/>
  <c r="J27" i="1" s="1"/>
  <c r="J28" i="1" s="1"/>
  <c r="J14" i="1"/>
  <c r="BA36" i="1"/>
  <c r="AX37" i="1"/>
  <c r="H16" i="1"/>
  <c r="AX35" i="1"/>
  <c r="H12" i="1"/>
  <c r="J31" i="1"/>
  <c r="AG9" i="1" l="1"/>
  <c r="AH7" i="1"/>
  <c r="AH6" i="1"/>
  <c r="H27" i="1"/>
  <c r="H28" i="1" s="1"/>
  <c r="AG7" i="1" s="1"/>
  <c r="AX29" i="1"/>
  <c r="H22" i="1" s="1"/>
  <c r="H31" i="1"/>
  <c r="BA29" i="1"/>
  <c r="J22" i="1"/>
  <c r="AG6" i="1" l="1"/>
  <c r="I32" i="1"/>
  <c r="L29" i="1" l="1"/>
  <c r="AN13" i="1" s="1"/>
  <c r="AN17" i="1" s="1"/>
  <c r="L37" i="1" s="1"/>
  <c r="O37" i="1" s="1"/>
  <c r="F31" i="1"/>
  <c r="L28" i="1"/>
  <c r="AK13" i="1" s="1"/>
  <c r="AK17" i="1" s="1"/>
  <c r="L36" i="1" s="1"/>
  <c r="N36" i="1" s="1"/>
  <c r="L24" i="1"/>
  <c r="L27" i="1"/>
  <c r="AH13" i="1" s="1"/>
  <c r="AH17" i="1" s="1"/>
  <c r="L35" i="1" s="1"/>
  <c r="Q32" i="1"/>
  <c r="M37" i="1" l="1"/>
  <c r="N37" i="1"/>
  <c r="Q36" i="1"/>
  <c r="P36" i="1"/>
  <c r="M36" i="1"/>
  <c r="O36" i="1"/>
  <c r="N35" i="1"/>
  <c r="M35" i="1"/>
  <c r="O35" i="1"/>
  <c r="AD24" i="1"/>
  <c r="AC24" i="1" s="1"/>
  <c r="AY13" i="1"/>
  <c r="AX13" i="1" s="1"/>
  <c r="AX32" i="1" l="1"/>
  <c r="H4" i="1"/>
  <c r="H24" i="1" s="1"/>
</calcChain>
</file>

<file path=xl/sharedStrings.xml><?xml version="1.0" encoding="utf-8"?>
<sst xmlns="http://schemas.openxmlformats.org/spreadsheetml/2006/main" count="352" uniqueCount="247">
  <si>
    <t>Borrower</t>
  </si>
  <si>
    <t>Co-Borrower</t>
  </si>
  <si>
    <t>Year Starting with</t>
  </si>
  <si>
    <t>Date Hired</t>
  </si>
  <si>
    <t>Paid to Date</t>
  </si>
  <si>
    <t>YTD Income</t>
  </si>
  <si>
    <t>Current Year Pace</t>
  </si>
  <si>
    <t>Last Year W2</t>
  </si>
  <si>
    <t>Previous Year W2</t>
  </si>
  <si>
    <t>Second Job</t>
  </si>
  <si>
    <t>Pay Type</t>
  </si>
  <si>
    <t>Pay Rate</t>
  </si>
  <si>
    <t>Hours worked</t>
  </si>
  <si>
    <t>Child Support</t>
  </si>
  <si>
    <t>Social Security Income</t>
  </si>
  <si>
    <t>Last Year Plus YTD</t>
  </si>
  <si>
    <t>Prior 2 Plus YTD</t>
  </si>
  <si>
    <t>Second Job Income</t>
  </si>
  <si>
    <t>SSI</t>
  </si>
  <si>
    <t>Total</t>
  </si>
  <si>
    <t>Borr</t>
  </si>
  <si>
    <t>c-Borr</t>
  </si>
  <si>
    <t>365/12</t>
  </si>
  <si>
    <t>Hourly</t>
  </si>
  <si>
    <t xml:space="preserve">Salary </t>
  </si>
  <si>
    <t>Commision</t>
  </si>
  <si>
    <t>calc Starts</t>
  </si>
  <si>
    <t>paid to</t>
  </si>
  <si>
    <t>days paid</t>
  </si>
  <si>
    <t>months</t>
  </si>
  <si>
    <t>Commisions</t>
  </si>
  <si>
    <t xml:space="preserve">Hour </t>
  </si>
  <si>
    <t>Week</t>
  </si>
  <si>
    <t>Hours Per Week</t>
  </si>
  <si>
    <t>Base Pay</t>
  </si>
  <si>
    <t>Overtime</t>
  </si>
  <si>
    <t>YTD Average</t>
  </si>
  <si>
    <t>Will it continue for 3 years?</t>
  </si>
  <si>
    <t>2ND DAYS</t>
  </si>
  <si>
    <t>Date Eligible</t>
  </si>
  <si>
    <t>Eligible in</t>
  </si>
  <si>
    <t>Eligible Now</t>
  </si>
  <si>
    <t>Yes</t>
  </si>
  <si>
    <t>No</t>
  </si>
  <si>
    <t>YTD</t>
  </si>
  <si>
    <t>Base Income Chosen</t>
  </si>
  <si>
    <t>Type</t>
  </si>
  <si>
    <t xml:space="preserve">Balance </t>
  </si>
  <si>
    <t>Payment</t>
  </si>
  <si>
    <t>Mortgage</t>
  </si>
  <si>
    <t xml:space="preserve">Auto </t>
  </si>
  <si>
    <t xml:space="preserve">Education </t>
  </si>
  <si>
    <t>Other Installment</t>
  </si>
  <si>
    <t>Open</t>
  </si>
  <si>
    <t>Revolving</t>
  </si>
  <si>
    <t xml:space="preserve">Other  </t>
  </si>
  <si>
    <t>Child Support Paid</t>
  </si>
  <si>
    <t>Fannie Mae</t>
  </si>
  <si>
    <t>Freddie Mac</t>
  </si>
  <si>
    <t>Total Debt</t>
  </si>
  <si>
    <t>Loan Amount</t>
  </si>
  <si>
    <t>True or False</t>
  </si>
  <si>
    <t>Undergrad</t>
  </si>
  <si>
    <t>Grad Student</t>
  </si>
  <si>
    <t>Parent</t>
  </si>
  <si>
    <t xml:space="preserve">Interest Rate </t>
  </si>
  <si>
    <t>Monthly Payment</t>
  </si>
  <si>
    <t>Years</t>
  </si>
  <si>
    <t>Periods per year</t>
  </si>
  <si>
    <t>How did you take the student loans?</t>
  </si>
  <si>
    <t>Is the loan on income driven pay plan?</t>
  </si>
  <si>
    <t>What is payment amount?</t>
  </si>
  <si>
    <t>Is the loan in forbearance or deferred?</t>
  </si>
  <si>
    <t>Minimum Fannie Payment</t>
  </si>
  <si>
    <t>Minimum Freddie Payment</t>
  </si>
  <si>
    <t>Fannie</t>
  </si>
  <si>
    <t>Freddie</t>
  </si>
  <si>
    <t>FHA</t>
  </si>
  <si>
    <t xml:space="preserve">Total </t>
  </si>
  <si>
    <t>N/A</t>
  </si>
  <si>
    <t>Current Debt Ratio</t>
  </si>
  <si>
    <t>Available PITIA Payment @43% DTI</t>
  </si>
  <si>
    <t>FHA RATE TODAY</t>
  </si>
  <si>
    <t>CONVENTIONAL RATE TODAY</t>
  </si>
  <si>
    <t>FANNIE</t>
  </si>
  <si>
    <t>FREDDIE</t>
  </si>
  <si>
    <t>Max Purchase Price</t>
  </si>
  <si>
    <t>Taxes</t>
  </si>
  <si>
    <t>HOI</t>
  </si>
  <si>
    <t>MI</t>
  </si>
  <si>
    <t>Minimum FHA Payment</t>
  </si>
  <si>
    <t>if yes, Anticipated Sales Price</t>
  </si>
  <si>
    <t>Guestimate of Proceeds</t>
  </si>
  <si>
    <t>Personal Bank Assets for Purchase</t>
  </si>
  <si>
    <t>Total Assets Available</t>
  </si>
  <si>
    <t>Lender Fees</t>
  </si>
  <si>
    <t>Title Fees</t>
  </si>
  <si>
    <t>Adams</t>
  </si>
  <si>
    <t>Allen</t>
  </si>
  <si>
    <t>Bartholomew</t>
  </si>
  <si>
    <t>Benton</t>
  </si>
  <si>
    <t>Blackford</t>
  </si>
  <si>
    <t>Boone</t>
  </si>
  <si>
    <t>Brown</t>
  </si>
  <si>
    <t>Carroll</t>
  </si>
  <si>
    <t>Cass</t>
  </si>
  <si>
    <t>Clark</t>
  </si>
  <si>
    <t>Clay</t>
  </si>
  <si>
    <t>Clinton</t>
  </si>
  <si>
    <t>Crawford</t>
  </si>
  <si>
    <t>Daviess</t>
  </si>
  <si>
    <t>Dearborn</t>
  </si>
  <si>
    <t>Decatur</t>
  </si>
  <si>
    <t>De Kalb</t>
  </si>
  <si>
    <t>Delaware</t>
  </si>
  <si>
    <t>Dubois</t>
  </si>
  <si>
    <t>Elkhart</t>
  </si>
  <si>
    <t>Fayette</t>
  </si>
  <si>
    <t>Floyd</t>
  </si>
  <si>
    <t>Fountain</t>
  </si>
  <si>
    <t>Franklin</t>
  </si>
  <si>
    <t>Fulton</t>
  </si>
  <si>
    <t>Gibson</t>
  </si>
  <si>
    <t>Grant</t>
  </si>
  <si>
    <t>Greene</t>
  </si>
  <si>
    <t>Hamilton</t>
  </si>
  <si>
    <t>Hancock</t>
  </si>
  <si>
    <t>Harrison</t>
  </si>
  <si>
    <t>Hendricks</t>
  </si>
  <si>
    <t>Henry</t>
  </si>
  <si>
    <t>Howard</t>
  </si>
  <si>
    <t>Huntington</t>
  </si>
  <si>
    <t>Jackson</t>
  </si>
  <si>
    <t>Jasper</t>
  </si>
  <si>
    <t>Jay</t>
  </si>
  <si>
    <t>Jefferson</t>
  </si>
  <si>
    <t>Jennings</t>
  </si>
  <si>
    <t>Johnson</t>
  </si>
  <si>
    <t>Knox</t>
  </si>
  <si>
    <t>Kosciusko</t>
  </si>
  <si>
    <t>Lagrange</t>
  </si>
  <si>
    <t>Lake</t>
  </si>
  <si>
    <t>La Porte</t>
  </si>
  <si>
    <t>Lawrence</t>
  </si>
  <si>
    <t>Madison</t>
  </si>
  <si>
    <t>Marion</t>
  </si>
  <si>
    <t>Marshall</t>
  </si>
  <si>
    <t>Martin</t>
  </si>
  <si>
    <t>Miami</t>
  </si>
  <si>
    <t>Monroe</t>
  </si>
  <si>
    <t>Montgomery</t>
  </si>
  <si>
    <t>Morgan</t>
  </si>
  <si>
    <t>Newton</t>
  </si>
  <si>
    <t>Noble</t>
  </si>
  <si>
    <t>Ohio</t>
  </si>
  <si>
    <t>Orange</t>
  </si>
  <si>
    <t>Owen</t>
  </si>
  <si>
    <t>Parke</t>
  </si>
  <si>
    <t>Perry</t>
  </si>
  <si>
    <t>Pike</t>
  </si>
  <si>
    <t>Porter</t>
  </si>
  <si>
    <t>Posey</t>
  </si>
  <si>
    <t>Pulaski</t>
  </si>
  <si>
    <t>Putnam</t>
  </si>
  <si>
    <t>Randolph</t>
  </si>
  <si>
    <t>Ripley</t>
  </si>
  <si>
    <t>Rush</t>
  </si>
  <si>
    <t>St. Joseph</t>
  </si>
  <si>
    <t>Scott</t>
  </si>
  <si>
    <t>Shelby</t>
  </si>
  <si>
    <t>Spencer</t>
  </si>
  <si>
    <t>Starke</t>
  </si>
  <si>
    <t>Steuben</t>
  </si>
  <si>
    <t>Sullivan</t>
  </si>
  <si>
    <t>Switzerland</t>
  </si>
  <si>
    <t>Tippecanoe</t>
  </si>
  <si>
    <t>Tipton</t>
  </si>
  <si>
    <t>Union</t>
  </si>
  <si>
    <t>Vanderburgh</t>
  </si>
  <si>
    <t>Vermillion</t>
  </si>
  <si>
    <t>Vigo</t>
  </si>
  <si>
    <t>Wabash</t>
  </si>
  <si>
    <t>Warren</t>
  </si>
  <si>
    <t>Warrick</t>
  </si>
  <si>
    <t>Washington</t>
  </si>
  <si>
    <t>Wayne</t>
  </si>
  <si>
    <t>Wells</t>
  </si>
  <si>
    <t>White</t>
  </si>
  <si>
    <t>Whitley</t>
  </si>
  <si>
    <t>County of your new Home</t>
  </si>
  <si>
    <t>Will you be selling your current Home?</t>
  </si>
  <si>
    <t>Max Loan Size</t>
  </si>
  <si>
    <t>Desired Purchase Price</t>
  </si>
  <si>
    <t>Amount Available for Downpayment and Closing</t>
  </si>
  <si>
    <t>Percentage Available</t>
  </si>
  <si>
    <t>Upfront HOI and Property Taxes</t>
  </si>
  <si>
    <t>Escrow Start Ups</t>
  </si>
  <si>
    <t>Closing Cost Estimates</t>
  </si>
  <si>
    <t>Minimum Down payment</t>
  </si>
  <si>
    <t>Payment Estimate</t>
  </si>
  <si>
    <t>Mortgage Insurance</t>
  </si>
  <si>
    <t>Taxes and Insurance</t>
  </si>
  <si>
    <t xml:space="preserve">Flood Insurance </t>
  </si>
  <si>
    <t>HOA</t>
  </si>
  <si>
    <t>Available for Downpayment after Costs</t>
  </si>
  <si>
    <t>Down Payment</t>
  </si>
  <si>
    <t>Debt to Income Ratio</t>
  </si>
  <si>
    <t>Months Reserves</t>
  </si>
  <si>
    <t>Seller Concessions (%)</t>
  </si>
  <si>
    <t>Concessions Amount</t>
  </si>
  <si>
    <t>Remaining Amount</t>
  </si>
  <si>
    <t>Will DPA be needed?</t>
  </si>
  <si>
    <t>***Desired Downpayment Percentage***</t>
  </si>
  <si>
    <t>Pay Frequency</t>
  </si>
  <si>
    <t>Weekly</t>
  </si>
  <si>
    <t>Bi-weekly</t>
  </si>
  <si>
    <t>Bi Monthly</t>
  </si>
  <si>
    <t>Monthly</t>
  </si>
  <si>
    <t>Quarterly</t>
  </si>
  <si>
    <t>Annually</t>
  </si>
  <si>
    <t>Year to Date Profit and Loss</t>
  </si>
  <si>
    <t>Tax Year</t>
  </si>
  <si>
    <t>Average Income</t>
  </si>
  <si>
    <t>Self Employment</t>
  </si>
  <si>
    <t>Self Employed Income</t>
  </si>
  <si>
    <t>W2 Income Calculator</t>
  </si>
  <si>
    <t>B Income</t>
  </si>
  <si>
    <t>CB Income</t>
  </si>
  <si>
    <t>Base</t>
  </si>
  <si>
    <t>SE</t>
  </si>
  <si>
    <t>YTD +1</t>
  </si>
  <si>
    <t>YTD +2</t>
  </si>
  <si>
    <t>Dated</t>
  </si>
  <si>
    <t>Months Calculated</t>
  </si>
  <si>
    <t xml:space="preserve">Tax Year </t>
  </si>
  <si>
    <t>Income from Calc (Total)</t>
  </si>
  <si>
    <t>Commissions</t>
  </si>
  <si>
    <t>Commisions YTD</t>
  </si>
  <si>
    <t>Commissions YTD</t>
  </si>
  <si>
    <t>Base + OT/Comm</t>
  </si>
  <si>
    <t>DPA Available</t>
  </si>
  <si>
    <t>2nd Mortgage P &amp; I</t>
  </si>
  <si>
    <t>1st Mortgage P &amp; I</t>
  </si>
  <si>
    <t>DPA Rate</t>
  </si>
  <si>
    <t xml:space="preserve"> </t>
  </si>
  <si>
    <t>No,raise</t>
  </si>
  <si>
    <t>Income Used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</si>
</sst>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8" formatCode="&quot;$&quot;#,##0.00_);[Red]\(&quot;$&quot;#,##0.00\)"/>
    <numFmt numFmtId="44" formatCode="_(&quot;$&quot;* #,##0.00_);_(&quot;$&quot;* \(#,##0.00\);_(&quot;$&quot;* &quot;-&quot;??_);_(@_)"/>
    <numFmt numFmtId="164" formatCode="0.000"/>
    <numFmt numFmtId="165" formatCode="0.0"/>
    <numFmt numFmtId="166" formatCode="&quot;$&quot;#,##0.00"/>
    <numFmt numFmtId="167" formatCode="&quot;$&quot;#,##0"/>
    <numFmt numFmtId="168" formatCode="0.000%"/>
    <numFmt numFmtId="169" formatCode="0.0%"/>
  </numFmts>
  <fonts count="9"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0"/>
      <color theme="1" tint="0.34998626667073579"/>
      <name val="Calibri"/>
      <family val="2"/>
      <scheme val="minor"/>
    </font>
    <font>
      <sz val="10"/>
      <color rgb="FFFF0000"/>
      <name val="Calibri"/>
      <family val="2"/>
      <scheme val="minor"/>
    </font>
    <font>
      <sz val="11"/>
      <color rgb="FF575757"/>
      <name val="Arial"/>
      <family val="2"/>
    </font>
    <font>
      <b/>
      <sz val="11"/>
      <color theme="0"/>
      <name val="Calibri"/>
      <family val="2"/>
      <scheme val="minor"/>
    </font>
    <font>
      <b/>
      <sz val="11"/>
      <name val="Calibri"/>
      <family val="2"/>
      <scheme val="minor"/>
    </font>
  </fonts>
  <fills count="10">
    <fill>
      <patternFill patternType="none"/>
    </fill>
    <fill>
      <patternFill patternType="gray125"/>
    </fill>
    <fill>
      <patternFill patternType="solid">
        <fgColor theme="7" tint="0.59999389629810485"/>
        <bgColor indexed="64"/>
      </patternFill>
    </fill>
    <fill>
      <patternFill patternType="solid">
        <fgColor theme="0" tint="-0.249977111117893"/>
        <bgColor indexed="64"/>
      </patternFill>
    </fill>
    <fill>
      <patternFill patternType="solid">
        <fgColor theme="0"/>
        <bgColor indexed="64"/>
      </patternFill>
    </fill>
    <fill>
      <patternFill patternType="solid">
        <fgColor rgb="FF92D050"/>
        <bgColor indexed="64"/>
      </patternFill>
    </fill>
    <fill>
      <patternFill patternType="solid">
        <fgColor theme="0" tint="-0.34998626667073579"/>
        <bgColor indexed="64"/>
      </patternFill>
    </fill>
    <fill>
      <patternFill patternType="solid">
        <fgColor rgb="FFFFFFFF"/>
        <bgColor indexed="64"/>
      </patternFill>
    </fill>
    <fill>
      <patternFill patternType="solid">
        <fgColor rgb="FFF0F1F5"/>
        <bgColor indexed="64"/>
      </patternFill>
    </fill>
    <fill>
      <patternFill patternType="solid">
        <fgColor theme="4" tint="0.59999389629810485"/>
        <bgColor indexed="64"/>
      </patternFill>
    </fill>
  </fills>
  <borders count="1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rgb="FFF0F1F5"/>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73">
    <xf numFmtId="0" fontId="0" fillId="0" borderId="0" xfId="0"/>
    <xf numFmtId="164" fontId="0" fillId="0" borderId="0" xfId="0" applyNumberFormat="1"/>
    <xf numFmtId="0" fontId="3" fillId="0" borderId="0" xfId="0" applyFont="1" applyAlignment="1">
      <alignment horizontal="center"/>
    </xf>
    <xf numFmtId="0" fontId="3" fillId="0" borderId="0" xfId="0" applyFont="1"/>
    <xf numFmtId="14" fontId="3" fillId="0" borderId="0" xfId="0" applyNumberFormat="1" applyFont="1"/>
    <xf numFmtId="0" fontId="3" fillId="0" borderId="10" xfId="0" applyFont="1" applyBorder="1" applyAlignment="1">
      <alignment horizontal="center"/>
    </xf>
    <xf numFmtId="0" fontId="3" fillId="0" borderId="3" xfId="0" applyFont="1" applyBorder="1" applyAlignment="1">
      <alignment horizontal="center"/>
    </xf>
    <xf numFmtId="0" fontId="3" fillId="0" borderId="3" xfId="0" applyFont="1" applyBorder="1"/>
    <xf numFmtId="0" fontId="3" fillId="0" borderId="0" xfId="0" applyFont="1" applyBorder="1"/>
    <xf numFmtId="0" fontId="3" fillId="0" borderId="0" xfId="0" applyFont="1" applyBorder="1" applyAlignment="1">
      <alignment horizontal="center"/>
    </xf>
    <xf numFmtId="0" fontId="3" fillId="0" borderId="11" xfId="0" applyFont="1" applyBorder="1" applyAlignment="1">
      <alignment horizontal="center"/>
    </xf>
    <xf numFmtId="164" fontId="3" fillId="0" borderId="0" xfId="0" applyNumberFormat="1" applyFont="1"/>
    <xf numFmtId="2" fontId="3" fillId="0" borderId="0" xfId="0" applyNumberFormat="1" applyFont="1"/>
    <xf numFmtId="165" fontId="3" fillId="0" borderId="0" xfId="0" applyNumberFormat="1" applyFont="1"/>
    <xf numFmtId="0" fontId="3" fillId="0" borderId="1" xfId="0" applyFont="1" applyBorder="1" applyAlignment="1">
      <alignment horizontal="center"/>
    </xf>
    <xf numFmtId="166" fontId="3" fillId="0" borderId="0" xfId="0" applyNumberFormat="1" applyFont="1"/>
    <xf numFmtId="167" fontId="3" fillId="3" borderId="1" xfId="0" applyNumberFormat="1" applyFont="1" applyFill="1" applyBorder="1" applyAlignment="1">
      <alignment horizontal="center"/>
    </xf>
    <xf numFmtId="167" fontId="3" fillId="0" borderId="11" xfId="0" applyNumberFormat="1" applyFont="1" applyBorder="1" applyAlignment="1">
      <alignment horizontal="center"/>
    </xf>
    <xf numFmtId="167" fontId="3" fillId="0" borderId="0" xfId="0" applyNumberFormat="1" applyFont="1"/>
    <xf numFmtId="0" fontId="3" fillId="0" borderId="5" xfId="0" applyFont="1" applyBorder="1" applyAlignment="1">
      <alignment horizontal="center"/>
    </xf>
    <xf numFmtId="0" fontId="3" fillId="0" borderId="1" xfId="0" applyFont="1" applyFill="1" applyBorder="1" applyAlignment="1">
      <alignment horizontal="center"/>
    </xf>
    <xf numFmtId="166" fontId="3" fillId="4" borderId="11" xfId="0" applyNumberFormat="1" applyFont="1" applyFill="1" applyBorder="1" applyAlignment="1">
      <alignment horizontal="center"/>
    </xf>
    <xf numFmtId="0" fontId="3" fillId="4" borderId="11" xfId="0" applyFont="1" applyFill="1" applyBorder="1"/>
    <xf numFmtId="166" fontId="3" fillId="3" borderId="1" xfId="0" applyNumberFormat="1" applyFont="1" applyFill="1" applyBorder="1" applyAlignment="1">
      <alignment horizontal="center"/>
    </xf>
    <xf numFmtId="0" fontId="3" fillId="4" borderId="0" xfId="0" applyFont="1" applyFill="1" applyBorder="1" applyAlignment="1">
      <alignment horizontal="center"/>
    </xf>
    <xf numFmtId="0" fontId="3" fillId="4" borderId="13" xfId="0" applyFont="1" applyFill="1" applyBorder="1" applyAlignment="1">
      <alignment horizontal="center"/>
    </xf>
    <xf numFmtId="0" fontId="3" fillId="6" borderId="1" xfId="0" applyFont="1" applyFill="1" applyBorder="1"/>
    <xf numFmtId="0" fontId="3" fillId="6" borderId="10" xfId="0" applyFont="1" applyFill="1" applyBorder="1" applyAlignment="1">
      <alignment horizontal="center"/>
    </xf>
    <xf numFmtId="0" fontId="4" fillId="0" borderId="2" xfId="0" applyFont="1" applyBorder="1" applyAlignment="1" applyProtection="1">
      <alignment horizontal="center"/>
      <protection locked="0"/>
    </xf>
    <xf numFmtId="10" fontId="4" fillId="0" borderId="4" xfId="0" applyNumberFormat="1" applyFont="1" applyBorder="1" applyAlignment="1" applyProtection="1">
      <alignment horizontal="left" wrapText="1" indent="1"/>
      <protection locked="0"/>
    </xf>
    <xf numFmtId="0" fontId="4" fillId="0" borderId="5" xfId="0" applyFont="1" applyBorder="1" applyAlignment="1" applyProtection="1">
      <alignment horizontal="center"/>
      <protection locked="0"/>
    </xf>
    <xf numFmtId="8" fontId="4" fillId="0" borderId="6" xfId="0" applyNumberFormat="1" applyFont="1" applyBorder="1" applyAlignment="1" applyProtection="1">
      <alignment horizontal="left" wrapText="1" indent="1"/>
      <protection locked="0"/>
    </xf>
    <xf numFmtId="0" fontId="4" fillId="0" borderId="6" xfId="0" applyFont="1" applyBorder="1" applyAlignment="1" applyProtection="1">
      <alignment horizontal="left" wrapText="1" indent="1"/>
      <protection locked="0"/>
    </xf>
    <xf numFmtId="0" fontId="4" fillId="0" borderId="7" xfId="0" applyFont="1" applyBorder="1" applyAlignment="1" applyProtection="1">
      <alignment horizontal="center"/>
      <protection locked="0"/>
    </xf>
    <xf numFmtId="8" fontId="4" fillId="0" borderId="9" xfId="0" applyNumberFormat="1" applyFont="1" applyBorder="1" applyAlignment="1" applyProtection="1">
      <alignment horizontal="left" wrapText="1" indent="1"/>
      <protection locked="0"/>
    </xf>
    <xf numFmtId="167" fontId="3" fillId="6" borderId="1" xfId="0" applyNumberFormat="1" applyFont="1" applyFill="1" applyBorder="1" applyAlignment="1">
      <alignment horizontal="center"/>
    </xf>
    <xf numFmtId="10" fontId="0" fillId="0" borderId="0" xfId="2" applyNumberFormat="1" applyFont="1"/>
    <xf numFmtId="167" fontId="0" fillId="0" borderId="0" xfId="0" applyNumberFormat="1"/>
    <xf numFmtId="6" fontId="0" fillId="0" borderId="0" xfId="0" applyNumberFormat="1" applyAlignment="1">
      <alignment horizontal="center"/>
    </xf>
    <xf numFmtId="167" fontId="0" fillId="0" borderId="0" xfId="0" applyNumberFormat="1" applyAlignment="1">
      <alignment horizontal="center"/>
    </xf>
    <xf numFmtId="0" fontId="3" fillId="6" borderId="1" xfId="0" applyFont="1" applyFill="1" applyBorder="1" applyAlignment="1">
      <alignment horizontal="right"/>
    </xf>
    <xf numFmtId="167" fontId="3" fillId="6" borderId="12" xfId="0" applyNumberFormat="1" applyFont="1" applyFill="1" applyBorder="1" applyAlignment="1">
      <alignment horizontal="center"/>
    </xf>
    <xf numFmtId="0" fontId="3" fillId="4" borderId="0" xfId="0" applyFont="1" applyFill="1" applyAlignment="1">
      <alignment horizontal="center"/>
    </xf>
    <xf numFmtId="0" fontId="3" fillId="4" borderId="0" xfId="0" applyFont="1" applyFill="1"/>
    <xf numFmtId="0" fontId="3" fillId="4" borderId="3" xfId="0" applyFont="1" applyFill="1" applyBorder="1"/>
    <xf numFmtId="0" fontId="3" fillId="4" borderId="0" xfId="0" applyFont="1" applyFill="1" applyBorder="1"/>
    <xf numFmtId="0" fontId="2" fillId="0" borderId="0" xfId="0" applyFont="1"/>
    <xf numFmtId="0" fontId="5" fillId="0" borderId="2" xfId="0" applyFont="1" applyBorder="1" applyAlignment="1" applyProtection="1">
      <alignment horizontal="center"/>
      <protection locked="0"/>
    </xf>
    <xf numFmtId="168" fontId="5" fillId="0" borderId="4" xfId="0" applyNumberFormat="1" applyFont="1" applyBorder="1" applyAlignment="1" applyProtection="1">
      <alignment horizontal="left" wrapText="1" indent="1"/>
      <protection locked="0"/>
    </xf>
    <xf numFmtId="0" fontId="5" fillId="0" borderId="5" xfId="0" applyFont="1" applyBorder="1" applyAlignment="1" applyProtection="1">
      <alignment horizontal="center"/>
      <protection locked="0"/>
    </xf>
    <xf numFmtId="8" fontId="5" fillId="0" borderId="6" xfId="0" applyNumberFormat="1" applyFont="1" applyBorder="1" applyAlignment="1" applyProtection="1">
      <alignment horizontal="left" wrapText="1" indent="1"/>
      <protection locked="0"/>
    </xf>
    <xf numFmtId="0" fontId="5" fillId="0" borderId="6" xfId="0" applyFont="1" applyBorder="1" applyAlignment="1" applyProtection="1">
      <alignment horizontal="left" wrapText="1" indent="1"/>
      <protection locked="0"/>
    </xf>
    <xf numFmtId="0" fontId="5" fillId="0" borderId="7" xfId="0" applyFont="1" applyBorder="1" applyAlignment="1" applyProtection="1">
      <alignment horizontal="center"/>
      <protection locked="0"/>
    </xf>
    <xf numFmtId="8" fontId="5" fillId="0" borderId="9" xfId="0" applyNumberFormat="1" applyFont="1" applyBorder="1" applyAlignment="1" applyProtection="1">
      <alignment horizontal="left" wrapText="1" indent="1"/>
      <protection locked="0"/>
    </xf>
    <xf numFmtId="10" fontId="3" fillId="6" borderId="1" xfId="0" applyNumberFormat="1" applyFont="1" applyFill="1" applyBorder="1" applyAlignment="1">
      <alignment horizontal="center"/>
    </xf>
    <xf numFmtId="0" fontId="3" fillId="4" borderId="4" xfId="0" applyFont="1" applyFill="1" applyBorder="1"/>
    <xf numFmtId="0" fontId="3" fillId="4" borderId="6" xfId="0" applyFont="1" applyFill="1" applyBorder="1"/>
    <xf numFmtId="0" fontId="3" fillId="4" borderId="6" xfId="0" applyFont="1" applyFill="1" applyBorder="1" applyAlignment="1">
      <alignment horizontal="center"/>
    </xf>
    <xf numFmtId="0" fontId="3" fillId="4" borderId="8" xfId="0" applyFont="1" applyFill="1" applyBorder="1"/>
    <xf numFmtId="0" fontId="3" fillId="2" borderId="1" xfId="0" applyFont="1" applyFill="1" applyBorder="1" applyAlignment="1" applyProtection="1">
      <alignment horizontal="center"/>
      <protection locked="0"/>
    </xf>
    <xf numFmtId="14" fontId="3" fillId="2" borderId="1" xfId="0" applyNumberFormat="1" applyFont="1" applyFill="1" applyBorder="1" applyAlignment="1" applyProtection="1">
      <alignment horizontal="center"/>
      <protection locked="0"/>
    </xf>
    <xf numFmtId="167" fontId="3" fillId="2" borderId="1" xfId="0" applyNumberFormat="1" applyFont="1" applyFill="1" applyBorder="1" applyAlignment="1" applyProtection="1">
      <alignment horizontal="center"/>
      <protection locked="0"/>
    </xf>
    <xf numFmtId="166" fontId="3" fillId="5" borderId="1" xfId="0" applyNumberFormat="1" applyFont="1" applyFill="1" applyBorder="1" applyAlignment="1" applyProtection="1">
      <alignment horizontal="center"/>
      <protection locked="0"/>
    </xf>
    <xf numFmtId="167" fontId="3" fillId="0" borderId="11" xfId="0" applyNumberFormat="1" applyFont="1" applyFill="1" applyBorder="1" applyAlignment="1">
      <alignment horizontal="center"/>
    </xf>
    <xf numFmtId="167" fontId="3" fillId="0" borderId="11" xfId="0" applyNumberFormat="1" applyFont="1" applyBorder="1"/>
    <xf numFmtId="167" fontId="3" fillId="6" borderId="1" xfId="0" applyNumberFormat="1" applyFont="1" applyFill="1" applyBorder="1" applyAlignment="1" applyProtection="1">
      <alignment horizontal="center"/>
      <protection locked="0"/>
    </xf>
    <xf numFmtId="167" fontId="3" fillId="6" borderId="1" xfId="1" applyNumberFormat="1" applyFont="1" applyFill="1" applyBorder="1" applyAlignment="1">
      <alignment horizontal="center"/>
    </xf>
    <xf numFmtId="0" fontId="6" fillId="8" borderId="16" xfId="0" applyFont="1" applyFill="1" applyBorder="1" applyAlignment="1">
      <alignment horizontal="left" vertical="center" wrapText="1"/>
    </xf>
    <xf numFmtId="6" fontId="6" fillId="8" borderId="16" xfId="0" applyNumberFormat="1" applyFont="1" applyFill="1" applyBorder="1" applyAlignment="1">
      <alignment horizontal="left" vertical="center" wrapText="1"/>
    </xf>
    <xf numFmtId="0" fontId="6" fillId="7" borderId="16" xfId="0" applyFont="1" applyFill="1" applyBorder="1" applyAlignment="1">
      <alignment horizontal="left" vertical="center" wrapText="1"/>
    </xf>
    <xf numFmtId="6" fontId="6" fillId="7" borderId="16" xfId="0" applyNumberFormat="1" applyFont="1" applyFill="1" applyBorder="1" applyAlignment="1">
      <alignment horizontal="left" vertical="center" wrapText="1"/>
    </xf>
    <xf numFmtId="168" fontId="3" fillId="2" borderId="1" xfId="2" applyNumberFormat="1" applyFont="1" applyFill="1" applyBorder="1" applyAlignment="1" applyProtection="1">
      <alignment horizontal="center"/>
      <protection locked="0"/>
    </xf>
    <xf numFmtId="10" fontId="3" fillId="0" borderId="0" xfId="2" applyNumberFormat="1" applyFont="1"/>
    <xf numFmtId="168" fontId="3" fillId="0" borderId="0" xfId="2" applyNumberFormat="1" applyFont="1"/>
    <xf numFmtId="0" fontId="3" fillId="4" borderId="1" xfId="0" applyFont="1" applyFill="1" applyBorder="1" applyAlignment="1">
      <alignment horizontal="center"/>
    </xf>
    <xf numFmtId="9" fontId="3" fillId="4" borderId="1" xfId="2" applyFont="1" applyFill="1" applyBorder="1" applyAlignment="1">
      <alignment horizontal="center"/>
    </xf>
    <xf numFmtId="10" fontId="3" fillId="6" borderId="1" xfId="2" applyNumberFormat="1" applyFont="1" applyFill="1" applyBorder="1" applyAlignment="1">
      <alignment horizontal="center"/>
    </xf>
    <xf numFmtId="10" fontId="3" fillId="0" borderId="0" xfId="0" applyNumberFormat="1" applyFont="1"/>
    <xf numFmtId="167" fontId="3" fillId="4" borderId="1" xfId="0" applyNumberFormat="1" applyFont="1" applyFill="1" applyBorder="1" applyAlignment="1">
      <alignment horizontal="center"/>
    </xf>
    <xf numFmtId="8" fontId="3" fillId="0" borderId="0" xfId="0" applyNumberFormat="1" applyFont="1"/>
    <xf numFmtId="166" fontId="3" fillId="0" borderId="0" xfId="0" applyNumberFormat="1" applyFont="1" applyAlignment="1">
      <alignment horizontal="center"/>
    </xf>
    <xf numFmtId="0" fontId="3" fillId="0" borderId="0" xfId="0" applyFont="1" applyFill="1" applyBorder="1" applyAlignment="1"/>
    <xf numFmtId="0" fontId="3" fillId="4" borderId="14" xfId="0" applyFont="1" applyFill="1" applyBorder="1" applyAlignment="1"/>
    <xf numFmtId="0" fontId="3" fillId="4" borderId="15" xfId="0" applyFont="1" applyFill="1" applyBorder="1" applyAlignment="1"/>
    <xf numFmtId="10" fontId="3" fillId="4" borderId="1" xfId="0" applyNumberFormat="1" applyFont="1" applyFill="1" applyBorder="1" applyAlignment="1">
      <alignment horizontal="center"/>
    </xf>
    <xf numFmtId="0" fontId="3" fillId="4" borderId="2" xfId="0" applyFont="1" applyFill="1" applyBorder="1"/>
    <xf numFmtId="0" fontId="3" fillId="4" borderId="5" xfId="0" applyFont="1" applyFill="1" applyBorder="1" applyAlignment="1">
      <alignment horizontal="center"/>
    </xf>
    <xf numFmtId="0" fontId="3" fillId="4" borderId="5" xfId="0" applyFont="1" applyFill="1" applyBorder="1"/>
    <xf numFmtId="0" fontId="3" fillId="4" borderId="7" xfId="0" applyFont="1" applyFill="1" applyBorder="1"/>
    <xf numFmtId="2" fontId="3" fillId="4" borderId="1" xfId="0" applyNumberFormat="1" applyFont="1" applyFill="1" applyBorder="1" applyAlignment="1">
      <alignment horizontal="center"/>
    </xf>
    <xf numFmtId="0" fontId="3" fillId="9" borderId="14" xfId="0" applyFont="1" applyFill="1" applyBorder="1" applyAlignment="1">
      <alignment horizontal="center"/>
    </xf>
    <xf numFmtId="0" fontId="3" fillId="9" borderId="15" xfId="0" applyFont="1" applyFill="1" applyBorder="1" applyAlignment="1">
      <alignment horizontal="center"/>
    </xf>
    <xf numFmtId="0" fontId="3" fillId="4" borderId="0" xfId="0" applyFont="1" applyFill="1" applyBorder="1" applyAlignment="1">
      <alignment horizontal="center"/>
    </xf>
    <xf numFmtId="0" fontId="3" fillId="4" borderId="8" xfId="0" applyFont="1" applyFill="1" applyBorder="1" applyAlignment="1">
      <alignment horizontal="center"/>
    </xf>
    <xf numFmtId="10" fontId="3" fillId="2" borderId="1" xfId="2" applyNumberFormat="1" applyFont="1" applyFill="1" applyBorder="1" applyAlignment="1" applyProtection="1">
      <alignment horizontal="center"/>
      <protection locked="0"/>
    </xf>
    <xf numFmtId="167" fontId="7" fillId="0" borderId="11" xfId="0" applyNumberFormat="1" applyFont="1" applyFill="1" applyBorder="1" applyAlignment="1">
      <alignment horizontal="center"/>
    </xf>
    <xf numFmtId="0" fontId="3" fillId="4" borderId="11" xfId="0" applyFont="1" applyFill="1" applyBorder="1" applyAlignment="1" applyProtection="1">
      <alignment horizontal="center"/>
      <protection locked="0"/>
    </xf>
    <xf numFmtId="0" fontId="3" fillId="4" borderId="0" xfId="0" applyFont="1" applyFill="1" applyBorder="1" applyAlignment="1" applyProtection="1">
      <alignment horizontal="center"/>
      <protection locked="0"/>
    </xf>
    <xf numFmtId="14" fontId="3" fillId="4" borderId="0" xfId="0" applyNumberFormat="1" applyFont="1" applyFill="1" applyBorder="1" applyAlignment="1" applyProtection="1">
      <alignment horizontal="center"/>
      <protection locked="0"/>
    </xf>
    <xf numFmtId="167" fontId="3" fillId="4" borderId="0" xfId="0" applyNumberFormat="1" applyFont="1" applyFill="1" applyBorder="1" applyAlignment="1" applyProtection="1">
      <alignment horizontal="center"/>
      <protection locked="0"/>
    </xf>
    <xf numFmtId="0" fontId="3" fillId="4" borderId="10" xfId="0" applyFont="1" applyFill="1" applyBorder="1" applyAlignment="1">
      <alignment horizontal="center"/>
    </xf>
    <xf numFmtId="167" fontId="3" fillId="6" borderId="10" xfId="0" applyNumberFormat="1" applyFont="1" applyFill="1" applyBorder="1" applyAlignment="1">
      <alignment horizontal="center"/>
    </xf>
    <xf numFmtId="0" fontId="3" fillId="4" borderId="1" xfId="0" applyFont="1" applyFill="1" applyBorder="1" applyAlignment="1" applyProtection="1">
      <alignment horizontal="center"/>
      <protection locked="0"/>
    </xf>
    <xf numFmtId="0" fontId="3" fillId="6" borderId="1" xfId="0" applyFont="1" applyFill="1" applyBorder="1" applyAlignment="1" applyProtection="1">
      <alignment horizontal="center"/>
      <protection locked="0"/>
    </xf>
    <xf numFmtId="0" fontId="3" fillId="4" borderId="12" xfId="0" applyFont="1" applyFill="1" applyBorder="1" applyAlignment="1">
      <alignment horizontal="center"/>
    </xf>
    <xf numFmtId="14" fontId="3" fillId="4" borderId="11" xfId="0" applyNumberFormat="1" applyFont="1" applyFill="1" applyBorder="1" applyAlignment="1" applyProtection="1">
      <alignment horizontal="center"/>
      <protection locked="0"/>
    </xf>
    <xf numFmtId="0" fontId="3" fillId="4" borderId="3" xfId="0" applyFont="1" applyFill="1" applyBorder="1" applyAlignment="1">
      <alignment horizontal="center"/>
    </xf>
    <xf numFmtId="0" fontId="3" fillId="4" borderId="5" xfId="0" applyFont="1" applyFill="1" applyBorder="1" applyAlignment="1">
      <alignment horizontal="center"/>
    </xf>
    <xf numFmtId="0" fontId="3" fillId="4" borderId="6" xfId="0" applyFont="1" applyFill="1" applyBorder="1" applyAlignment="1">
      <alignment horizontal="center"/>
    </xf>
    <xf numFmtId="167" fontId="3" fillId="4" borderId="5" xfId="0" applyNumberFormat="1" applyFont="1" applyFill="1" applyBorder="1" applyAlignment="1">
      <alignment horizontal="center"/>
    </xf>
    <xf numFmtId="167" fontId="3" fillId="4" borderId="5" xfId="1" applyNumberFormat="1" applyFont="1" applyFill="1" applyBorder="1" applyAlignment="1">
      <alignment horizontal="center"/>
    </xf>
    <xf numFmtId="0" fontId="3" fillId="4" borderId="15" xfId="0" applyFont="1" applyFill="1" applyBorder="1" applyAlignment="1">
      <alignment horizontal="center"/>
    </xf>
    <xf numFmtId="167" fontId="3" fillId="4" borderId="6" xfId="0" applyNumberFormat="1" applyFont="1" applyFill="1" applyBorder="1" applyAlignment="1">
      <alignment horizontal="center"/>
    </xf>
    <xf numFmtId="167" fontId="3" fillId="4" borderId="6" xfId="0" applyNumberFormat="1" applyFont="1" applyFill="1" applyBorder="1"/>
    <xf numFmtId="0" fontId="3" fillId="4" borderId="10" xfId="0" applyFont="1" applyFill="1" applyBorder="1" applyAlignment="1">
      <alignment horizontal="center"/>
    </xf>
    <xf numFmtId="0" fontId="3" fillId="4" borderId="11" xfId="0" applyFont="1" applyFill="1" applyBorder="1" applyAlignment="1">
      <alignment horizontal="center"/>
    </xf>
    <xf numFmtId="0" fontId="3" fillId="4" borderId="0" xfId="0" applyFont="1" applyFill="1" applyBorder="1" applyAlignment="1">
      <alignment horizontal="center"/>
    </xf>
    <xf numFmtId="0" fontId="7" fillId="4" borderId="0" xfId="0" applyFont="1" applyFill="1" applyBorder="1" applyAlignment="1" applyProtection="1">
      <alignment horizontal="center"/>
      <protection locked="0"/>
    </xf>
    <xf numFmtId="14" fontId="7" fillId="4" borderId="0" xfId="0" applyNumberFormat="1" applyFont="1" applyFill="1" applyBorder="1" applyAlignment="1" applyProtection="1">
      <alignment horizontal="center"/>
      <protection locked="0"/>
    </xf>
    <xf numFmtId="165" fontId="7" fillId="4" borderId="0" xfId="0" applyNumberFormat="1" applyFont="1" applyFill="1" applyBorder="1" applyAlignment="1">
      <alignment horizontal="center"/>
    </xf>
    <xf numFmtId="6" fontId="3" fillId="6" borderId="1" xfId="0" applyNumberFormat="1" applyFont="1" applyFill="1" applyBorder="1" applyAlignment="1">
      <alignment horizontal="center"/>
    </xf>
    <xf numFmtId="6" fontId="3" fillId="6" borderId="12" xfId="0" applyNumberFormat="1" applyFont="1" applyFill="1" applyBorder="1" applyAlignment="1">
      <alignment horizontal="center"/>
    </xf>
    <xf numFmtId="6" fontId="3" fillId="4" borderId="0" xfId="0" applyNumberFormat="1" applyFont="1" applyFill="1" applyBorder="1" applyAlignment="1">
      <alignment horizontal="center"/>
    </xf>
    <xf numFmtId="6" fontId="3" fillId="4" borderId="0" xfId="0" applyNumberFormat="1" applyFont="1" applyFill="1" applyBorder="1"/>
    <xf numFmtId="6" fontId="3" fillId="4" borderId="8" xfId="0" applyNumberFormat="1" applyFont="1" applyFill="1" applyBorder="1" applyAlignment="1">
      <alignment horizontal="center"/>
    </xf>
    <xf numFmtId="6" fontId="3" fillId="4" borderId="8" xfId="0" applyNumberFormat="1" applyFont="1" applyFill="1" applyBorder="1"/>
    <xf numFmtId="0" fontId="3" fillId="4" borderId="2" xfId="0" applyFont="1" applyFill="1" applyBorder="1" applyAlignment="1"/>
    <xf numFmtId="0" fontId="3" fillId="4" borderId="4" xfId="0" applyFont="1" applyFill="1" applyBorder="1" applyAlignment="1"/>
    <xf numFmtId="6" fontId="3" fillId="4" borderId="1" xfId="0" applyNumberFormat="1" applyFont="1" applyFill="1" applyBorder="1" applyAlignment="1">
      <alignment horizontal="center"/>
    </xf>
    <xf numFmtId="6" fontId="3" fillId="4" borderId="9" xfId="0" applyNumberFormat="1" applyFont="1" applyFill="1" applyBorder="1" applyAlignment="1">
      <alignment horizontal="center"/>
    </xf>
    <xf numFmtId="6" fontId="3" fillId="4" borderId="15" xfId="0" applyNumberFormat="1" applyFont="1" applyFill="1" applyBorder="1" applyAlignment="1">
      <alignment horizontal="center"/>
    </xf>
    <xf numFmtId="6" fontId="3" fillId="2" borderId="15" xfId="0" applyNumberFormat="1" applyFont="1" applyFill="1" applyBorder="1" applyAlignment="1" applyProtection="1">
      <alignment horizontal="center"/>
      <protection locked="0"/>
    </xf>
    <xf numFmtId="0" fontId="3" fillId="4" borderId="9" xfId="0" applyFont="1" applyFill="1" applyBorder="1"/>
    <xf numFmtId="166" fontId="3" fillId="4" borderId="6" xfId="0" applyNumberFormat="1" applyFont="1" applyFill="1" applyBorder="1" applyAlignment="1">
      <alignment horizontal="center"/>
    </xf>
    <xf numFmtId="0" fontId="3" fillId="4" borderId="9" xfId="0" applyFont="1" applyFill="1" applyBorder="1" applyAlignment="1">
      <alignment horizontal="right" indent="2"/>
    </xf>
    <xf numFmtId="6" fontId="3" fillId="4" borderId="6" xfId="0" applyNumberFormat="1" applyFont="1" applyFill="1" applyBorder="1"/>
    <xf numFmtId="6" fontId="3" fillId="4" borderId="9" xfId="0" applyNumberFormat="1" applyFont="1" applyFill="1" applyBorder="1"/>
    <xf numFmtId="166" fontId="3" fillId="2" borderId="1" xfId="1" applyNumberFormat="1" applyFont="1" applyFill="1" applyBorder="1" applyAlignment="1" applyProtection="1">
      <alignment horizontal="center"/>
      <protection locked="0"/>
    </xf>
    <xf numFmtId="166" fontId="3" fillId="6" borderId="1" xfId="0" applyNumberFormat="1" applyFont="1" applyFill="1" applyBorder="1" applyAlignment="1">
      <alignment horizontal="center"/>
    </xf>
    <xf numFmtId="0" fontId="3" fillId="9" borderId="14" xfId="0" applyFont="1" applyFill="1" applyBorder="1" applyAlignment="1" applyProtection="1">
      <alignment horizontal="center"/>
      <protection locked="0"/>
    </xf>
    <xf numFmtId="0" fontId="3" fillId="9" borderId="15" xfId="0" applyFont="1" applyFill="1" applyBorder="1" applyAlignment="1" applyProtection="1">
      <alignment horizontal="center"/>
      <protection locked="0"/>
    </xf>
    <xf numFmtId="0" fontId="3" fillId="9" borderId="14" xfId="0" applyFont="1" applyFill="1" applyBorder="1" applyAlignment="1">
      <alignment horizontal="center"/>
    </xf>
    <xf numFmtId="0" fontId="3" fillId="9" borderId="13" xfId="0" applyFont="1" applyFill="1" applyBorder="1" applyAlignment="1">
      <alignment horizontal="center"/>
    </xf>
    <xf numFmtId="0" fontId="3" fillId="9" borderId="15" xfId="0" applyFont="1" applyFill="1" applyBorder="1" applyAlignment="1">
      <alignment horizontal="center"/>
    </xf>
    <xf numFmtId="0" fontId="3" fillId="4" borderId="2" xfId="0" applyFont="1" applyFill="1" applyBorder="1" applyAlignment="1">
      <alignment horizontal="center"/>
    </xf>
    <xf numFmtId="0" fontId="3" fillId="4" borderId="3" xfId="0" applyFont="1" applyFill="1" applyBorder="1" applyAlignment="1">
      <alignment horizontal="center"/>
    </xf>
    <xf numFmtId="0" fontId="3" fillId="4" borderId="4" xfId="0" applyFont="1" applyFill="1" applyBorder="1" applyAlignment="1">
      <alignment horizontal="center"/>
    </xf>
    <xf numFmtId="0" fontId="3" fillId="4" borderId="10" xfId="0" applyFont="1" applyFill="1" applyBorder="1" applyAlignment="1">
      <alignment horizontal="center"/>
    </xf>
    <xf numFmtId="0" fontId="3" fillId="4" borderId="11" xfId="0" applyFont="1" applyFill="1" applyBorder="1" applyAlignment="1">
      <alignment horizontal="center"/>
    </xf>
    <xf numFmtId="0" fontId="3" fillId="4" borderId="12" xfId="0" applyFont="1" applyFill="1" applyBorder="1" applyAlignment="1">
      <alignment horizontal="center"/>
    </xf>
    <xf numFmtId="0" fontId="3" fillId="4" borderId="0" xfId="0" applyFont="1" applyFill="1" applyBorder="1" applyAlignment="1">
      <alignment horizontal="center"/>
    </xf>
    <xf numFmtId="0" fontId="3" fillId="4" borderId="7" xfId="0" applyFont="1" applyFill="1" applyBorder="1" applyAlignment="1">
      <alignment horizontal="center"/>
    </xf>
    <xf numFmtId="0" fontId="3" fillId="4" borderId="8" xfId="0" applyFont="1" applyFill="1" applyBorder="1" applyAlignment="1">
      <alignment horizontal="center"/>
    </xf>
    <xf numFmtId="167" fontId="3" fillId="4" borderId="5" xfId="1" applyNumberFormat="1" applyFont="1" applyFill="1" applyBorder="1" applyAlignment="1">
      <alignment horizontal="center"/>
    </xf>
    <xf numFmtId="167" fontId="3" fillId="4" borderId="0" xfId="1" applyNumberFormat="1" applyFont="1" applyFill="1" applyBorder="1" applyAlignment="1">
      <alignment horizontal="center"/>
    </xf>
    <xf numFmtId="167" fontId="3" fillId="4" borderId="6" xfId="1" applyNumberFormat="1" applyFont="1" applyFill="1" applyBorder="1" applyAlignment="1">
      <alignment horizontal="center"/>
    </xf>
    <xf numFmtId="167" fontId="3" fillId="4" borderId="5" xfId="0" applyNumberFormat="1" applyFont="1" applyFill="1" applyBorder="1" applyAlignment="1">
      <alignment horizontal="center"/>
    </xf>
    <xf numFmtId="167" fontId="3" fillId="4" borderId="0" xfId="0" applyNumberFormat="1" applyFont="1" applyFill="1" applyBorder="1" applyAlignment="1">
      <alignment horizontal="center"/>
    </xf>
    <xf numFmtId="167" fontId="3" fillId="4" borderId="6" xfId="0" applyNumberFormat="1" applyFont="1" applyFill="1" applyBorder="1" applyAlignment="1">
      <alignment horizontal="center"/>
    </xf>
    <xf numFmtId="0" fontId="3" fillId="4" borderId="13" xfId="0" applyFont="1" applyFill="1" applyBorder="1" applyAlignment="1">
      <alignment horizontal="center"/>
    </xf>
    <xf numFmtId="0" fontId="3" fillId="4" borderId="15" xfId="0" applyFont="1" applyFill="1" applyBorder="1" applyAlignment="1">
      <alignment horizontal="center"/>
    </xf>
    <xf numFmtId="0" fontId="8" fillId="4" borderId="5" xfId="0" applyFont="1" applyFill="1" applyBorder="1" applyAlignment="1">
      <alignment horizontal="center"/>
    </xf>
    <xf numFmtId="0" fontId="8" fillId="4" borderId="0" xfId="0" applyFont="1" applyFill="1" applyBorder="1" applyAlignment="1">
      <alignment horizontal="center"/>
    </xf>
    <xf numFmtId="0" fontId="3" fillId="9" borderId="4" xfId="0" applyFont="1" applyFill="1" applyBorder="1" applyAlignment="1">
      <alignment horizontal="center"/>
    </xf>
    <xf numFmtId="0" fontId="2" fillId="0" borderId="14" xfId="0" applyFont="1" applyBorder="1" applyAlignment="1">
      <alignment horizontal="center"/>
    </xf>
    <xf numFmtId="0" fontId="2" fillId="0" borderId="15" xfId="0" applyFont="1" applyBorder="1" applyAlignment="1">
      <alignment horizontal="center"/>
    </xf>
    <xf numFmtId="167" fontId="3" fillId="4" borderId="1" xfId="0" applyNumberFormat="1" applyFont="1" applyFill="1" applyBorder="1" applyAlignment="1" applyProtection="1">
      <alignment horizontal="center"/>
      <protection locked="0"/>
    </xf>
    <xf numFmtId="166" fontId="3" fillId="4" borderId="1" xfId="0" applyNumberFormat="1" applyFont="1" applyFill="1" applyBorder="1" applyAlignment="1" applyProtection="1">
      <alignment horizontal="center"/>
      <protection locked="0"/>
    </xf>
    <xf numFmtId="167" fontId="3" fillId="9" borderId="14" xfId="0" applyNumberFormat="1" applyFont="1" applyFill="1" applyBorder="1" applyAlignment="1">
      <alignment horizontal="center"/>
    </xf>
    <xf numFmtId="167" fontId="3" fillId="9" borderId="15" xfId="0" applyNumberFormat="1" applyFont="1" applyFill="1" applyBorder="1" applyAlignment="1">
      <alignment horizontal="center"/>
    </xf>
    <xf numFmtId="166" fontId="3" fillId="2" borderId="1" xfId="0" applyNumberFormat="1" applyFont="1" applyFill="1" applyBorder="1" applyAlignment="1" applyProtection="1">
      <alignment horizontal="center"/>
      <protection locked="0"/>
    </xf>
    <xf numFmtId="168" fontId="3" fillId="2" borderId="1" xfId="0" applyNumberFormat="1" applyFont="1" applyFill="1" applyBorder="1" applyProtection="1">
      <protection locked="0"/>
    </xf>
    <xf numFmtId="169" fontId="3" fillId="2" borderId="1" xfId="2" applyNumberFormat="1" applyFont="1" applyFill="1" applyBorder="1" applyAlignment="1" applyProtection="1">
      <alignment horizontal="center"/>
      <protection locked="0"/>
    </xf>
  </cellXfs>
  <cellStyles count="3">
    <cellStyle name="Currency" xfId="1" builtinId="4"/>
    <cellStyle name="Normal" xfId="0" builtinId="0"/>
    <cellStyle name="Percent" xfId="2" builtinId="5"/>
  </cellStyles>
  <dxfs count="12">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BEC4D-B94B-4DA1-909D-A3A1CEB47E22}">
  <dimension ref="A1:XFD493"/>
  <sheetViews>
    <sheetView tabSelected="1" zoomScale="80" zoomScaleNormal="80" workbookViewId="0">
      <pane ySplit="43" topLeftCell="A44" activePane="bottomLeft" state="frozen"/>
      <selection pane="bottomLeft" activeCell="Q30" activeCellId="76" sqref="A3 A5 A7 A9 A11 A13 A15 A17 A19 A21 A25 A27 A29 A31 A33 A35 A37 A39 A41 A43 C43 C41 C39 C37 C35 C33 C31 C29 C27 C25 C21 C19 C17 C15 C13 C11 C9 C7 C5 C3 E5 E7 E9 E11 E13 E15 E17 E19 F19 F17 F15 F13 F11 F9 F7 F5 H26 J26 J29 H29 I35:I41 J35:J42 L2 L3 L4 L6 L7 L9 L15:L18 L31:L32 O31 Q3 Q6 P8 Q21 Q29 Q30"/>
    </sheetView>
  </sheetViews>
  <sheetFormatPr defaultColWidth="0" defaultRowHeight="15.75" thickBottom="1" x14ac:dyDescent="0.3"/>
  <cols>
    <col min="1" max="1" width="27.28515625" style="2" customWidth="1"/>
    <col min="2" max="2" width="3.140625" style="42" customWidth="1"/>
    <col min="3" max="3" width="27.5703125" style="2" customWidth="1"/>
    <col min="4" max="4" width="3.5703125" style="145" customWidth="1"/>
    <col min="5" max="6" width="27.5703125" style="2" customWidth="1"/>
    <col min="7" max="7" width="3.5703125" style="145" customWidth="1"/>
    <col min="8" max="8" width="22.42578125" style="3" customWidth="1"/>
    <col min="9" max="9" width="19.28515625" style="3" customWidth="1"/>
    <col min="10" max="10" width="21.5703125" style="3" customWidth="1"/>
    <col min="11" max="11" width="44.5703125" style="43" customWidth="1"/>
    <col min="12" max="12" width="13.5703125" style="3" customWidth="1"/>
    <col min="13" max="14" width="8.7109375" style="43" customWidth="1"/>
    <col min="15" max="15" width="8.7109375" style="45" customWidth="1"/>
    <col min="16" max="16" width="45.42578125" style="43" customWidth="1"/>
    <col min="17" max="17" width="18.28515625" style="43" customWidth="1"/>
    <col min="18" max="18" width="9.42578125" style="3" customWidth="1"/>
    <col min="19" max="29" width="9.140625" style="3" hidden="1"/>
    <col min="30" max="30" width="14.28515625" style="3" hidden="1"/>
    <col min="31" max="37" width="9.140625" style="3" hidden="1"/>
    <col min="38" max="38" width="13.5703125" style="3" hidden="1"/>
    <col min="39" max="41" width="9.140625" style="3" hidden="1"/>
    <col min="42" max="42" width="9.140625" style="77" hidden="1"/>
    <col min="43" max="43" width="9.140625" style="3" hidden="1"/>
    <col min="44" max="44" width="16.42578125" style="3" hidden="1"/>
    <col min="45" max="45" width="14.85546875" style="3" hidden="1"/>
    <col min="46" max="46" width="18.42578125" style="3" hidden="1"/>
    <col min="47" max="50" width="9.140625" style="3" hidden="1"/>
    <col min="51" max="51" width="12.140625" style="3" hidden="1"/>
    <col min="52" max="52" width="11.85546875" style="3" hidden="1"/>
    <col min="53" max="16383" width="9.140625" style="3" hidden="1"/>
    <col min="16384" max="16384" width="3.42578125" style="3" hidden="1"/>
  </cols>
  <sheetData>
    <row r="1" spans="1:53" ht="15.75" customHeight="1" thickBot="1" x14ac:dyDescent="0.3">
      <c r="A1" s="141" t="s">
        <v>225</v>
      </c>
      <c r="B1" s="142"/>
      <c r="C1" s="143"/>
      <c r="E1" s="139" t="s">
        <v>224</v>
      </c>
      <c r="F1" s="140"/>
      <c r="H1" s="151"/>
      <c r="I1" s="152"/>
      <c r="J1" s="152"/>
      <c r="K1" s="152"/>
      <c r="L1" s="152"/>
      <c r="M1" s="152"/>
      <c r="N1" s="152"/>
      <c r="O1" s="152"/>
      <c r="P1" s="152"/>
      <c r="Q1" s="152"/>
      <c r="R1" s="43"/>
      <c r="S1" s="43"/>
      <c r="T1" s="43"/>
      <c r="U1" s="43"/>
      <c r="V1" s="43"/>
      <c r="W1" s="43"/>
      <c r="X1" s="43"/>
      <c r="Y1" s="43"/>
      <c r="Z1" s="43"/>
      <c r="AD1" s="4">
        <f ca="1">TODAY()</f>
        <v>44138</v>
      </c>
      <c r="AE1" s="13">
        <f ca="1">(AD1-A5)/AE4</f>
        <v>10.093150684931507</v>
      </c>
      <c r="AR1" s="67" t="s">
        <v>97</v>
      </c>
      <c r="AS1" s="68">
        <v>510400</v>
      </c>
      <c r="AT1" s="68">
        <v>331760</v>
      </c>
    </row>
    <row r="2" spans="1:53" ht="15.75" customHeight="1" thickBot="1" x14ac:dyDescent="0.3">
      <c r="A2" s="5" t="s">
        <v>0</v>
      </c>
      <c r="B2" s="147"/>
      <c r="C2" s="5" t="s">
        <v>1</v>
      </c>
      <c r="D2" s="150"/>
      <c r="E2" s="102" t="str">
        <f>A2</f>
        <v>Borrower</v>
      </c>
      <c r="F2" s="102" t="str">
        <f>C2</f>
        <v>Co-Borrower</v>
      </c>
      <c r="G2" s="150"/>
      <c r="H2" s="27" t="str">
        <f>A3</f>
        <v xml:space="preserve"> </v>
      </c>
      <c r="I2" s="6"/>
      <c r="J2" s="27" t="str">
        <f>C3</f>
        <v xml:space="preserve"> </v>
      </c>
      <c r="K2" s="44" t="s">
        <v>189</v>
      </c>
      <c r="L2" s="59" t="s">
        <v>125</v>
      </c>
      <c r="M2" s="44"/>
      <c r="N2" s="44"/>
      <c r="O2" s="55"/>
      <c r="P2" s="85"/>
      <c r="Q2" s="55"/>
      <c r="R2" s="45"/>
      <c r="S2" s="45"/>
      <c r="T2" s="45"/>
      <c r="U2" s="45"/>
      <c r="V2" s="45"/>
      <c r="W2" s="45"/>
      <c r="X2" s="45"/>
      <c r="Y2" s="45"/>
      <c r="Z2" s="45"/>
      <c r="AG2" s="3" t="s">
        <v>23</v>
      </c>
      <c r="AI2" s="3" t="s">
        <v>42</v>
      </c>
      <c r="AL2" s="3" t="s">
        <v>214</v>
      </c>
      <c r="AM2" s="3">
        <v>52</v>
      </c>
      <c r="AR2" s="69" t="s">
        <v>98</v>
      </c>
      <c r="AS2" s="70">
        <v>510400</v>
      </c>
      <c r="AT2" s="70">
        <v>331760</v>
      </c>
    </row>
    <row r="3" spans="1:53" ht="15.75" customHeight="1" thickBot="1" x14ac:dyDescent="0.3">
      <c r="A3" s="59" t="s">
        <v>244</v>
      </c>
      <c r="B3" s="148"/>
      <c r="C3" s="59" t="s">
        <v>244</v>
      </c>
      <c r="D3" s="150"/>
      <c r="E3" s="103" t="str">
        <f>A3</f>
        <v xml:space="preserve"> </v>
      </c>
      <c r="F3" s="103" t="str">
        <f>C3</f>
        <v xml:space="preserve"> </v>
      </c>
      <c r="G3" s="150"/>
      <c r="H3" s="144"/>
      <c r="I3" s="145"/>
      <c r="J3" s="146"/>
      <c r="K3" s="45" t="s">
        <v>190</v>
      </c>
      <c r="L3" s="59" t="s">
        <v>79</v>
      </c>
      <c r="M3" s="45"/>
      <c r="N3" s="45"/>
      <c r="O3" s="56"/>
      <c r="P3" s="86" t="s">
        <v>192</v>
      </c>
      <c r="Q3" s="61">
        <v>0</v>
      </c>
      <c r="R3" s="45"/>
      <c r="S3" s="45"/>
      <c r="T3" s="45"/>
      <c r="U3" s="45"/>
      <c r="V3" s="45"/>
      <c r="W3" s="45"/>
      <c r="X3" s="45"/>
      <c r="Y3" s="45"/>
      <c r="Z3" s="45"/>
      <c r="AC3" s="3" t="s">
        <v>23</v>
      </c>
      <c r="AD3" s="4">
        <v>43831</v>
      </c>
      <c r="AE3" s="3" t="s">
        <v>22</v>
      </c>
      <c r="AG3" s="3" t="s">
        <v>24</v>
      </c>
      <c r="AI3" s="3" t="s">
        <v>43</v>
      </c>
      <c r="AL3" s="3" t="s">
        <v>215</v>
      </c>
      <c r="AM3" s="3">
        <v>26</v>
      </c>
      <c r="AR3" s="67" t="s">
        <v>99</v>
      </c>
      <c r="AS3" s="68">
        <v>510400</v>
      </c>
      <c r="AT3" s="68">
        <v>331760</v>
      </c>
    </row>
    <row r="4" spans="1:53" ht="15.75" customHeight="1" thickBot="1" x14ac:dyDescent="0.3">
      <c r="A4" s="10" t="s">
        <v>2</v>
      </c>
      <c r="B4" s="148"/>
      <c r="C4" s="5" t="s">
        <v>2</v>
      </c>
      <c r="D4" s="150"/>
      <c r="E4" s="96" t="s">
        <v>2</v>
      </c>
      <c r="F4" s="96" t="s">
        <v>2</v>
      </c>
      <c r="G4" s="150"/>
      <c r="H4" s="35">
        <f>AX13</f>
        <v>0</v>
      </c>
      <c r="I4" s="14" t="s">
        <v>223</v>
      </c>
      <c r="J4" s="35">
        <f>BA13</f>
        <v>0</v>
      </c>
      <c r="K4" s="45" t="s">
        <v>91</v>
      </c>
      <c r="L4" s="61">
        <v>0</v>
      </c>
      <c r="M4" s="45"/>
      <c r="N4" s="45"/>
      <c r="O4" s="56"/>
      <c r="P4" s="86" t="s">
        <v>193</v>
      </c>
      <c r="Q4" s="35">
        <f>L11</f>
        <v>0</v>
      </c>
      <c r="R4" s="45"/>
      <c r="S4" s="45"/>
      <c r="T4" s="45"/>
      <c r="U4" s="45"/>
      <c r="V4" s="45"/>
      <c r="W4" s="45"/>
      <c r="X4" s="45"/>
      <c r="Y4" s="45"/>
      <c r="Z4" s="45"/>
      <c r="AC4" s="3" t="s">
        <v>24</v>
      </c>
      <c r="AD4" s="4">
        <v>44197</v>
      </c>
      <c r="AE4" s="11">
        <f>365/12</f>
        <v>30.416666666666668</v>
      </c>
      <c r="AG4" s="3" t="s">
        <v>25</v>
      </c>
      <c r="AL4" s="3" t="s">
        <v>216</v>
      </c>
      <c r="AM4" s="3">
        <v>24</v>
      </c>
      <c r="AR4" s="69" t="s">
        <v>100</v>
      </c>
      <c r="AS4" s="70">
        <v>510400</v>
      </c>
      <c r="AT4" s="70">
        <v>331760</v>
      </c>
    </row>
    <row r="5" spans="1:53" ht="15.75" customHeight="1" thickBot="1" x14ac:dyDescent="0.3">
      <c r="A5" s="60">
        <v>43831</v>
      </c>
      <c r="B5" s="148"/>
      <c r="C5" s="60">
        <v>43831</v>
      </c>
      <c r="D5" s="150"/>
      <c r="E5" s="59"/>
      <c r="F5" s="59"/>
      <c r="G5" s="150"/>
      <c r="H5" s="107"/>
      <c r="I5" s="106"/>
      <c r="J5" s="108"/>
      <c r="K5" s="45" t="s">
        <v>92</v>
      </c>
      <c r="L5" s="65" t="str">
        <f>IF(L3="Yes",(L4*0.9)-I35,"0")</f>
        <v>0</v>
      </c>
      <c r="M5" s="45"/>
      <c r="N5" s="45"/>
      <c r="O5" s="56"/>
      <c r="P5" s="86" t="s">
        <v>194</v>
      </c>
      <c r="Q5" s="76" t="e">
        <f>Q4/Q3</f>
        <v>#DIV/0!</v>
      </c>
      <c r="R5" s="45"/>
      <c r="S5" s="45"/>
      <c r="T5" s="45"/>
      <c r="U5" s="45"/>
      <c r="V5" s="45"/>
      <c r="W5" s="45"/>
      <c r="X5" s="45"/>
      <c r="Y5" s="45"/>
      <c r="Z5" s="45"/>
      <c r="AC5" s="3" t="s">
        <v>30</v>
      </c>
      <c r="AD5" s="4">
        <v>44562</v>
      </c>
      <c r="AI5" s="3" t="s">
        <v>79</v>
      </c>
      <c r="AL5" s="3" t="s">
        <v>217</v>
      </c>
      <c r="AM5" s="3">
        <v>12</v>
      </c>
      <c r="AR5" s="67" t="s">
        <v>101</v>
      </c>
      <c r="AS5" s="68">
        <v>510400</v>
      </c>
      <c r="AT5" s="68">
        <v>331760</v>
      </c>
      <c r="AW5" s="80">
        <f>IF(L3="Yes","0",J35)</f>
        <v>0</v>
      </c>
    </row>
    <row r="6" spans="1:53" ht="15.75" customHeight="1" thickBot="1" x14ac:dyDescent="0.3">
      <c r="A6" s="10" t="s">
        <v>3</v>
      </c>
      <c r="B6" s="148"/>
      <c r="C6" s="10" t="s">
        <v>3</v>
      </c>
      <c r="D6" s="150"/>
      <c r="E6" s="10" t="s">
        <v>220</v>
      </c>
      <c r="F6" s="10" t="s">
        <v>220</v>
      </c>
      <c r="G6" s="150"/>
      <c r="H6" s="35" t="e">
        <f>AX15</f>
        <v>#VALUE!</v>
      </c>
      <c r="I6" s="14" t="s">
        <v>34</v>
      </c>
      <c r="J6" s="35">
        <f>BA15</f>
        <v>0</v>
      </c>
      <c r="K6" s="45" t="s">
        <v>93</v>
      </c>
      <c r="L6" s="61">
        <v>0</v>
      </c>
      <c r="M6" s="45"/>
      <c r="N6" s="45"/>
      <c r="O6" s="56"/>
      <c r="P6" s="86" t="s">
        <v>208</v>
      </c>
      <c r="Q6" s="94">
        <v>0</v>
      </c>
      <c r="R6" s="45"/>
      <c r="S6" s="45"/>
      <c r="T6" s="45"/>
      <c r="U6" s="45"/>
      <c r="V6" s="45"/>
      <c r="W6" s="45"/>
      <c r="X6" s="45"/>
      <c r="Y6" s="45"/>
      <c r="Z6" s="45"/>
      <c r="AD6" s="4">
        <v>44927</v>
      </c>
      <c r="AG6" s="3" t="e">
        <f ca="1">IF(H28="Is this job new?","Yes","")</f>
        <v>#N/A</v>
      </c>
      <c r="AH6" s="3" t="str">
        <f>IF(J28="Is this job new?","Yes","")</f>
        <v>Yes</v>
      </c>
      <c r="AI6" s="3" t="s">
        <v>42</v>
      </c>
      <c r="AL6" s="3" t="s">
        <v>218</v>
      </c>
      <c r="AM6" s="3">
        <v>4</v>
      </c>
      <c r="AR6" s="69" t="s">
        <v>102</v>
      </c>
      <c r="AS6" s="70">
        <v>510400</v>
      </c>
      <c r="AT6" s="70">
        <v>355350</v>
      </c>
      <c r="AW6" s="61">
        <f>J36</f>
        <v>0</v>
      </c>
      <c r="AY6" s="3" t="str">
        <f>P8</f>
        <v>Fannie</v>
      </c>
      <c r="AZ6" s="3" t="s">
        <v>77</v>
      </c>
      <c r="BA6" s="18">
        <f>L20</f>
        <v>0</v>
      </c>
    </row>
    <row r="7" spans="1:53" ht="15.75" customHeight="1" thickBot="1" x14ac:dyDescent="0.3">
      <c r="A7" s="60">
        <v>41183</v>
      </c>
      <c r="B7" s="148"/>
      <c r="C7" s="60">
        <v>43480</v>
      </c>
      <c r="D7" s="150"/>
      <c r="E7" s="61">
        <v>0</v>
      </c>
      <c r="F7" s="61">
        <v>0</v>
      </c>
      <c r="G7" s="150"/>
      <c r="H7" s="107"/>
      <c r="I7" s="116"/>
      <c r="J7" s="108"/>
      <c r="K7" s="45" t="s">
        <v>211</v>
      </c>
      <c r="L7" s="59" t="s">
        <v>42</v>
      </c>
      <c r="M7" s="45"/>
      <c r="N7" s="45"/>
      <c r="O7" s="56"/>
      <c r="P7" s="86" t="s">
        <v>198</v>
      </c>
      <c r="Q7" s="57"/>
      <c r="R7" s="45"/>
      <c r="S7" s="45"/>
      <c r="T7" s="45"/>
      <c r="U7" s="45"/>
      <c r="V7" s="45"/>
      <c r="W7" s="45"/>
      <c r="X7" s="45"/>
      <c r="Y7" s="45"/>
      <c r="Z7" s="45"/>
      <c r="AC7" s="3" t="s">
        <v>31</v>
      </c>
      <c r="AD7" s="4">
        <v>45292</v>
      </c>
      <c r="AG7" s="3" t="e">
        <f ca="1">IF(H28="Is this job new?","No,raise","")</f>
        <v>#N/A</v>
      </c>
      <c r="AH7" s="3" t="str">
        <f>IF(J28="Is this job new?","No,raise","")</f>
        <v>No,raise</v>
      </c>
      <c r="AI7" s="3" t="s">
        <v>43</v>
      </c>
      <c r="AL7" s="3" t="s">
        <v>219</v>
      </c>
      <c r="AM7" s="3">
        <v>1</v>
      </c>
      <c r="AR7" s="67" t="s">
        <v>103</v>
      </c>
      <c r="AS7" s="68">
        <v>510400</v>
      </c>
      <c r="AT7" s="68">
        <v>355350</v>
      </c>
      <c r="AW7" s="61">
        <f>VLOOKUP(AY6,AZ6:BA8,2,)</f>
        <v>0</v>
      </c>
      <c r="AZ7" s="3" t="s">
        <v>75</v>
      </c>
      <c r="BA7" s="18">
        <f>L21</f>
        <v>0</v>
      </c>
    </row>
    <row r="8" spans="1:53" ht="15.75" customHeight="1" thickBot="1" x14ac:dyDescent="0.3">
      <c r="A8" s="10" t="s">
        <v>4</v>
      </c>
      <c r="B8" s="148"/>
      <c r="C8" s="10" t="s">
        <v>4</v>
      </c>
      <c r="D8" s="150"/>
      <c r="E8" s="105" t="s">
        <v>232</v>
      </c>
      <c r="F8" s="105" t="s">
        <v>232</v>
      </c>
      <c r="G8" s="150"/>
      <c r="H8" s="35" t="e">
        <f>AX17</f>
        <v>#VALUE!</v>
      </c>
      <c r="I8" s="14" t="s">
        <v>35</v>
      </c>
      <c r="J8" s="35">
        <f>BA17</f>
        <v>0</v>
      </c>
      <c r="K8" s="45" t="s">
        <v>240</v>
      </c>
      <c r="L8" s="35">
        <f>IF(L7="YES",Q3*0.035,"$0")</f>
        <v>0</v>
      </c>
      <c r="M8" s="45"/>
      <c r="N8" s="45"/>
      <c r="O8" s="56"/>
      <c r="P8" s="59" t="s">
        <v>75</v>
      </c>
      <c r="Q8" s="76">
        <f>VLOOKUP(P8,AH20:AI22,2,)</f>
        <v>0.03</v>
      </c>
      <c r="R8" s="81"/>
      <c r="S8" s="45"/>
      <c r="T8" s="45"/>
      <c r="U8" s="45"/>
      <c r="V8" s="45"/>
      <c r="W8" s="45"/>
      <c r="X8" s="45"/>
      <c r="Y8" s="45"/>
      <c r="Z8" s="45"/>
      <c r="AC8" s="3" t="s">
        <v>32</v>
      </c>
      <c r="AR8" s="69" t="s">
        <v>104</v>
      </c>
      <c r="AS8" s="70">
        <v>510400</v>
      </c>
      <c r="AT8" s="70">
        <v>331760</v>
      </c>
      <c r="AW8" s="61">
        <f>J38</f>
        <v>0</v>
      </c>
      <c r="AZ8" s="3" t="s">
        <v>76</v>
      </c>
      <c r="BA8" s="18">
        <f>L22</f>
        <v>0</v>
      </c>
    </row>
    <row r="9" spans="1:53" ht="15.75" customHeight="1" thickBot="1" x14ac:dyDescent="0.3">
      <c r="A9" s="60">
        <v>44089</v>
      </c>
      <c r="B9" s="148"/>
      <c r="C9" s="60">
        <v>44099</v>
      </c>
      <c r="D9" s="150"/>
      <c r="E9" s="60"/>
      <c r="F9" s="60"/>
      <c r="G9" s="150"/>
      <c r="H9" s="109"/>
      <c r="I9" s="9"/>
      <c r="J9" s="112"/>
      <c r="K9" s="45" t="str">
        <f>IF(L7="Yes","Need Closing Cost Assistance?","")</f>
        <v>Need Closing Cost Assistance?</v>
      </c>
      <c r="L9" s="59" t="s">
        <v>42</v>
      </c>
      <c r="M9" s="45"/>
      <c r="N9" s="45"/>
      <c r="O9" s="56"/>
      <c r="P9" s="82"/>
      <c r="Q9" s="83"/>
      <c r="R9" s="45"/>
      <c r="S9" s="45"/>
      <c r="T9" s="45"/>
      <c r="U9" s="45"/>
      <c r="V9" s="45"/>
      <c r="W9" s="45"/>
      <c r="X9" s="45"/>
      <c r="Y9" s="45"/>
      <c r="Z9" s="45"/>
      <c r="AD9" s="3" t="s">
        <v>20</v>
      </c>
      <c r="AE9" s="3" t="s">
        <v>21</v>
      </c>
      <c r="AG9" s="3" t="str">
        <f>IF(J28="Is this job new?","Yes","")</f>
        <v>Yes</v>
      </c>
      <c r="AR9" s="67" t="s">
        <v>105</v>
      </c>
      <c r="AS9" s="68">
        <v>510400</v>
      </c>
      <c r="AT9" s="68">
        <v>331760</v>
      </c>
      <c r="AW9" s="61">
        <f>J39</f>
        <v>0</v>
      </c>
      <c r="AX9" s="18">
        <f>ROUND(AY9,0)</f>
        <v>0</v>
      </c>
      <c r="AY9" s="3">
        <f>(A19/H50)</f>
        <v>0</v>
      </c>
      <c r="AZ9" s="3">
        <f>(C19/I50)</f>
        <v>0</v>
      </c>
      <c r="BA9" s="18">
        <f>ROUND(AZ9,0)</f>
        <v>0</v>
      </c>
    </row>
    <row r="10" spans="1:53" ht="15.75" customHeight="1" thickBot="1" x14ac:dyDescent="0.3">
      <c r="A10" s="10" t="s">
        <v>10</v>
      </c>
      <c r="B10" s="148"/>
      <c r="C10" s="10" t="s">
        <v>10</v>
      </c>
      <c r="D10" s="150"/>
      <c r="E10" s="105" t="s">
        <v>233</v>
      </c>
      <c r="F10" s="105" t="s">
        <v>233</v>
      </c>
      <c r="G10" s="150"/>
      <c r="H10" s="35">
        <f>AX9</f>
        <v>0</v>
      </c>
      <c r="I10" s="74" t="s">
        <v>236</v>
      </c>
      <c r="J10" s="35">
        <f>BA9</f>
        <v>0</v>
      </c>
      <c r="K10" s="45" t="str">
        <f>IF(L7="Yes","DPA Amount","")</f>
        <v>DPA Amount</v>
      </c>
      <c r="L10" s="35">
        <f>IF(L9="Yes",Q3*0.015,"0")</f>
        <v>0</v>
      </c>
      <c r="M10" s="45"/>
      <c r="N10" s="45"/>
      <c r="O10" s="56"/>
      <c r="P10" s="141" t="s">
        <v>197</v>
      </c>
      <c r="Q10" s="163"/>
      <c r="R10" s="45"/>
      <c r="S10" s="45"/>
      <c r="T10" s="45"/>
      <c r="U10" s="45"/>
      <c r="V10" s="45"/>
      <c r="W10" s="45"/>
      <c r="X10" s="45"/>
      <c r="Y10" s="45"/>
      <c r="Z10" s="45"/>
      <c r="AD10" s="4">
        <f>A7</f>
        <v>41183</v>
      </c>
      <c r="AE10" s="4">
        <f>C7</f>
        <v>43480</v>
      </c>
      <c r="AG10" s="164" t="s">
        <v>77</v>
      </c>
      <c r="AH10" s="165"/>
      <c r="AI10" s="46"/>
      <c r="AJ10" s="164" t="s">
        <v>84</v>
      </c>
      <c r="AK10" s="165"/>
      <c r="AL10" s="46"/>
      <c r="AM10" s="164" t="s">
        <v>85</v>
      </c>
      <c r="AN10" s="165"/>
      <c r="AP10" s="72">
        <v>0.01</v>
      </c>
      <c r="AR10" s="69" t="s">
        <v>106</v>
      </c>
      <c r="AS10" s="70">
        <v>510400</v>
      </c>
      <c r="AT10" s="70">
        <v>333500</v>
      </c>
      <c r="AW10" s="61">
        <f>J40</f>
        <v>0</v>
      </c>
    </row>
    <row r="11" spans="1:53" ht="15.75" customHeight="1" thickBot="1" x14ac:dyDescent="0.3">
      <c r="A11" s="59" t="s">
        <v>23</v>
      </c>
      <c r="B11" s="148"/>
      <c r="C11" s="59" t="s">
        <v>23</v>
      </c>
      <c r="D11" s="150"/>
      <c r="E11" s="60"/>
      <c r="F11" s="60"/>
      <c r="G11" s="150"/>
      <c r="H11" s="107"/>
      <c r="I11" s="116"/>
      <c r="J11" s="108"/>
      <c r="K11" s="45" t="s">
        <v>94</v>
      </c>
      <c r="L11" s="65">
        <f>L5+L6+L10+L8</f>
        <v>0</v>
      </c>
      <c r="M11" s="45"/>
      <c r="N11" s="45"/>
      <c r="O11" s="56"/>
      <c r="P11" s="86" t="s">
        <v>95</v>
      </c>
      <c r="Q11" s="35">
        <f>IF(L7="Yes",(Q3*0.015)+1495+700,1495+700)</f>
        <v>2195</v>
      </c>
      <c r="R11" s="45"/>
      <c r="S11" s="45"/>
      <c r="T11" s="45"/>
      <c r="U11" s="45"/>
      <c r="V11" s="45"/>
      <c r="W11" s="45"/>
      <c r="X11" s="45"/>
      <c r="Y11" s="45"/>
      <c r="Z11" s="45"/>
      <c r="AC11" s="3" t="s">
        <v>26</v>
      </c>
      <c r="AD11" s="4">
        <f>IF(AD10&gt;AD3,AD10,AD3)</f>
        <v>43831</v>
      </c>
      <c r="AE11" s="4">
        <f>IF(AE10&gt;AD3,AE10,AD3)</f>
        <v>43831</v>
      </c>
      <c r="AG11" s="46"/>
      <c r="AH11" s="46"/>
      <c r="AI11" s="46"/>
      <c r="AJ11" s="46"/>
      <c r="AK11" s="46"/>
      <c r="AL11" s="46"/>
      <c r="AM11" s="46"/>
      <c r="AN11" s="46"/>
      <c r="AP11" s="72">
        <v>0.02</v>
      </c>
      <c r="AR11" s="67" t="s">
        <v>107</v>
      </c>
      <c r="AS11" s="68">
        <v>510400</v>
      </c>
      <c r="AT11" s="68">
        <v>331760</v>
      </c>
      <c r="AW11" s="61">
        <f>J41</f>
        <v>0</v>
      </c>
      <c r="AY11" s="3" t="s">
        <v>226</v>
      </c>
      <c r="AZ11" s="3" t="s">
        <v>227</v>
      </c>
    </row>
    <row r="12" spans="1:53" ht="15.75" customHeight="1" thickBot="1" x14ac:dyDescent="0.3">
      <c r="A12" s="10" t="str">
        <f>IF(A11="Hourly","Hourly Rate","Per Month")</f>
        <v>Hourly Rate</v>
      </c>
      <c r="B12" s="148"/>
      <c r="C12" s="10" t="str">
        <f>IF(C11="Hourly","Hourly Rate","Per Year")</f>
        <v>Hourly Rate</v>
      </c>
      <c r="D12" s="150"/>
      <c r="E12" s="10" t="s">
        <v>234</v>
      </c>
      <c r="F12" s="10" t="s">
        <v>234</v>
      </c>
      <c r="G12" s="150"/>
      <c r="H12" s="35" t="e">
        <f ca="1">AX19</f>
        <v>#VALUE!</v>
      </c>
      <c r="I12" s="14" t="s">
        <v>36</v>
      </c>
      <c r="J12" s="35">
        <f ca="1">BA19</f>
        <v>0</v>
      </c>
      <c r="K12" s="45"/>
      <c r="L12" s="45"/>
      <c r="M12" s="45"/>
      <c r="N12" s="45"/>
      <c r="O12" s="56"/>
      <c r="P12" s="86" t="s">
        <v>96</v>
      </c>
      <c r="Q12" s="35">
        <f>Q3*0.005</f>
        <v>0</v>
      </c>
      <c r="R12" s="45"/>
      <c r="S12" s="45"/>
      <c r="T12" s="45"/>
      <c r="U12" s="45"/>
      <c r="V12" s="45"/>
      <c r="W12" s="45"/>
      <c r="X12" s="45"/>
      <c r="Y12" s="45"/>
      <c r="Z12" s="45"/>
      <c r="AC12" s="3" t="s">
        <v>27</v>
      </c>
      <c r="AD12" s="4">
        <f>A9</f>
        <v>44089</v>
      </c>
      <c r="AE12" s="4">
        <f>C9</f>
        <v>44099</v>
      </c>
      <c r="AG12" s="47" t="s">
        <v>65</v>
      </c>
      <c r="AH12" s="48">
        <f>L31</f>
        <v>3.2500000000000001E-2</v>
      </c>
      <c r="AI12" s="46"/>
      <c r="AJ12" s="47" t="s">
        <v>65</v>
      </c>
      <c r="AK12" s="48">
        <f>L32</f>
        <v>3.7499999999999999E-2</v>
      </c>
      <c r="AL12" s="46"/>
      <c r="AM12" s="47" t="s">
        <v>65</v>
      </c>
      <c r="AN12" s="48">
        <f>L32</f>
        <v>3.7499999999999999E-2</v>
      </c>
      <c r="AP12" s="72">
        <v>0.03</v>
      </c>
      <c r="AR12" s="69" t="s">
        <v>108</v>
      </c>
      <c r="AS12" s="70">
        <v>510400</v>
      </c>
      <c r="AT12" s="70">
        <v>331760</v>
      </c>
      <c r="AW12" s="61">
        <f>J42</f>
        <v>0</v>
      </c>
    </row>
    <row r="13" spans="1:53" ht="15.75" customHeight="1" thickBot="1" x14ac:dyDescent="0.3">
      <c r="A13" s="137" t="s">
        <v>244</v>
      </c>
      <c r="B13" s="148"/>
      <c r="C13" s="61">
        <v>0</v>
      </c>
      <c r="D13" s="150"/>
      <c r="E13" s="60"/>
      <c r="F13" s="60"/>
      <c r="G13" s="150"/>
      <c r="H13" s="107"/>
      <c r="I13" s="116"/>
      <c r="J13" s="108"/>
      <c r="K13" s="45"/>
      <c r="L13" s="45"/>
      <c r="M13" s="45"/>
      <c r="N13" s="45"/>
      <c r="O13" s="56"/>
      <c r="P13" s="86" t="s">
        <v>195</v>
      </c>
      <c r="Q13" s="35">
        <f>((Q3*1.25)*0.0075)+(Q3*0.01/12)*4</f>
        <v>0</v>
      </c>
      <c r="R13" s="45"/>
      <c r="S13" s="45"/>
      <c r="T13" s="45"/>
      <c r="U13" s="45"/>
      <c r="V13" s="45"/>
      <c r="W13" s="45"/>
      <c r="X13" s="45"/>
      <c r="Y13" s="45"/>
      <c r="Z13" s="45"/>
      <c r="AC13" s="3" t="s">
        <v>28</v>
      </c>
      <c r="AD13" s="3">
        <f>AD12-AD11</f>
        <v>258</v>
      </c>
      <c r="AE13" s="3">
        <f>AE12-AE11</f>
        <v>268</v>
      </c>
      <c r="AG13" s="49" t="s">
        <v>66</v>
      </c>
      <c r="AH13" s="50">
        <f ca="1">L27*0.7</f>
        <v>0</v>
      </c>
      <c r="AI13" s="46"/>
      <c r="AJ13" s="49" t="s">
        <v>66</v>
      </c>
      <c r="AK13" s="50">
        <f ca="1">L28*0.7</f>
        <v>0</v>
      </c>
      <c r="AL13" s="46"/>
      <c r="AM13" s="49" t="s">
        <v>66</v>
      </c>
      <c r="AN13" s="50">
        <f ca="1">L29*0.7</f>
        <v>0</v>
      </c>
      <c r="AP13" s="72">
        <v>3.5000000000000003E-2</v>
      </c>
      <c r="AR13" s="67" t="s">
        <v>109</v>
      </c>
      <c r="AS13" s="68">
        <v>510400</v>
      </c>
      <c r="AT13" s="68">
        <v>331760</v>
      </c>
      <c r="AX13" s="18">
        <f>ROUND(AY13,0)</f>
        <v>0</v>
      </c>
      <c r="AY13" s="101">
        <f>E21</f>
        <v>0</v>
      </c>
      <c r="AZ13" s="101">
        <f>F21</f>
        <v>0</v>
      </c>
      <c r="BA13" s="18">
        <f>ROUND(AZ13,0)</f>
        <v>0</v>
      </c>
    </row>
    <row r="14" spans="1:53" ht="15.75" customHeight="1" thickBot="1" x14ac:dyDescent="0.3">
      <c r="A14" s="10" t="s">
        <v>33</v>
      </c>
      <c r="B14" s="148"/>
      <c r="C14" s="10" t="s">
        <v>33</v>
      </c>
      <c r="D14" s="150"/>
      <c r="E14" s="10" t="s">
        <v>235</v>
      </c>
      <c r="F14" s="10" t="s">
        <v>235</v>
      </c>
      <c r="G14" s="150"/>
      <c r="H14" s="35" t="e">
        <f ca="1">AX21</f>
        <v>#VALUE!</v>
      </c>
      <c r="I14" s="14" t="s">
        <v>15</v>
      </c>
      <c r="J14" s="35">
        <f ca="1">BA21</f>
        <v>0</v>
      </c>
      <c r="K14" s="45"/>
      <c r="L14" s="45"/>
      <c r="M14" s="45"/>
      <c r="N14" s="45"/>
      <c r="O14" s="56"/>
      <c r="P14" s="86" t="s">
        <v>196</v>
      </c>
      <c r="Q14" s="35">
        <f>(((Q3*1.25)*0.0075)/12)*2+(Q3*0.01/12)*2</f>
        <v>0</v>
      </c>
      <c r="R14" s="45"/>
      <c r="S14" s="45"/>
      <c r="T14" s="45"/>
      <c r="U14" s="45"/>
      <c r="V14" s="45"/>
      <c r="W14" s="45"/>
      <c r="X14" s="45"/>
      <c r="Y14" s="45"/>
      <c r="Z14" s="45"/>
      <c r="AC14" s="3" t="s">
        <v>29</v>
      </c>
      <c r="AD14" s="12">
        <f>AD13/AE4</f>
        <v>8.4821917808219176</v>
      </c>
      <c r="AE14" s="12">
        <f>AE13/AE4</f>
        <v>8.8109589041095884</v>
      </c>
      <c r="AG14" s="49" t="s">
        <v>67</v>
      </c>
      <c r="AH14" s="51">
        <v>30</v>
      </c>
      <c r="AI14" s="46"/>
      <c r="AJ14" s="49" t="s">
        <v>67</v>
      </c>
      <c r="AK14" s="51">
        <v>30</v>
      </c>
      <c r="AL14" s="46"/>
      <c r="AM14" s="49" t="s">
        <v>67</v>
      </c>
      <c r="AN14" s="51">
        <v>30</v>
      </c>
      <c r="AP14" s="72">
        <v>0.04</v>
      </c>
      <c r="AR14" s="69" t="s">
        <v>110</v>
      </c>
      <c r="AS14" s="70">
        <v>510400</v>
      </c>
      <c r="AT14" s="70">
        <v>331760</v>
      </c>
      <c r="AW14" s="15">
        <f>SUM(AW5:AW13)</f>
        <v>0</v>
      </c>
      <c r="AY14" s="100"/>
      <c r="AZ14" s="100"/>
      <c r="BA14" s="18"/>
    </row>
    <row r="15" spans="1:53" ht="15.75" customHeight="1" thickBot="1" x14ac:dyDescent="0.3">
      <c r="A15" s="59" t="s">
        <v>244</v>
      </c>
      <c r="B15" s="148"/>
      <c r="C15" s="59">
        <v>0</v>
      </c>
      <c r="D15" s="150"/>
      <c r="E15" s="61">
        <v>0</v>
      </c>
      <c r="F15" s="61">
        <v>0</v>
      </c>
      <c r="G15" s="150"/>
      <c r="H15" s="107"/>
      <c r="I15" s="116"/>
      <c r="J15" s="108"/>
      <c r="K15" s="45" t="s">
        <v>69</v>
      </c>
      <c r="L15" s="59"/>
      <c r="M15" s="45"/>
      <c r="N15" s="45"/>
      <c r="O15" s="56"/>
      <c r="P15" s="86" t="s">
        <v>19</v>
      </c>
      <c r="Q15" s="35">
        <f>SUM(Q11:Q14)</f>
        <v>2195</v>
      </c>
      <c r="R15" s="45"/>
      <c r="S15" s="45"/>
      <c r="T15" s="45"/>
      <c r="U15" s="45"/>
      <c r="V15" s="45"/>
      <c r="W15" s="45"/>
      <c r="X15" s="45"/>
      <c r="Y15" s="45"/>
      <c r="Z15" s="45"/>
      <c r="AG15" s="49" t="s">
        <v>68</v>
      </c>
      <c r="AH15" s="51">
        <v>12</v>
      </c>
      <c r="AI15" s="46"/>
      <c r="AJ15" s="49" t="s">
        <v>68</v>
      </c>
      <c r="AK15" s="51">
        <v>12</v>
      </c>
      <c r="AL15" s="46"/>
      <c r="AM15" s="49" t="s">
        <v>68</v>
      </c>
      <c r="AN15" s="51">
        <v>12</v>
      </c>
      <c r="AP15" s="72">
        <v>0.05</v>
      </c>
      <c r="AR15" s="67" t="s">
        <v>111</v>
      </c>
      <c r="AS15" s="68">
        <v>510400</v>
      </c>
      <c r="AT15" s="68">
        <v>331760</v>
      </c>
      <c r="AX15" s="18" t="e">
        <f>ROUND(AY15,0)</f>
        <v>#VALUE!</v>
      </c>
      <c r="AY15" s="35" t="e">
        <f>IF(A11="Hourly",(A13*40*52)/12,A13)</f>
        <v>#VALUE!</v>
      </c>
      <c r="AZ15" s="35">
        <f>IF(C11="Hourly",(C13*40*52)/12,(C13*52)/12)</f>
        <v>0</v>
      </c>
      <c r="BA15" s="18">
        <f t="shared" ref="BA15:BA27" si="0">ROUND(AZ15,0)</f>
        <v>0</v>
      </c>
    </row>
    <row r="16" spans="1:53" ht="15.75" customHeight="1" thickBot="1" x14ac:dyDescent="0.3">
      <c r="A16" s="96" t="s">
        <v>213</v>
      </c>
      <c r="B16" s="148"/>
      <c r="C16" s="96" t="s">
        <v>213</v>
      </c>
      <c r="D16" s="150"/>
      <c r="E16" s="10" t="s">
        <v>221</v>
      </c>
      <c r="F16" s="10" t="s">
        <v>221</v>
      </c>
      <c r="G16" s="150"/>
      <c r="H16" s="35" t="e">
        <f ca="1">AX23</f>
        <v>#VALUE!</v>
      </c>
      <c r="I16" s="14" t="s">
        <v>16</v>
      </c>
      <c r="J16" s="35">
        <f ca="1">BA23</f>
        <v>0</v>
      </c>
      <c r="K16" s="45" t="s">
        <v>72</v>
      </c>
      <c r="L16" s="59"/>
      <c r="M16" s="45"/>
      <c r="N16" s="45"/>
      <c r="O16" s="56"/>
      <c r="P16" s="86" t="s">
        <v>209</v>
      </c>
      <c r="Q16" s="35">
        <f>Q3*Q6</f>
        <v>0</v>
      </c>
      <c r="R16" s="45"/>
      <c r="S16" s="45"/>
      <c r="T16" s="45"/>
      <c r="U16" s="45"/>
      <c r="V16" s="45"/>
      <c r="W16" s="45"/>
      <c r="X16" s="45"/>
      <c r="Y16" s="45"/>
      <c r="Z16" s="45"/>
      <c r="AC16" s="3" t="s">
        <v>38</v>
      </c>
      <c r="AD16" s="12">
        <f ca="1">AD1-A31</f>
        <v>44138</v>
      </c>
      <c r="AE16" s="3">
        <f ca="1">AD1-C31</f>
        <v>44138</v>
      </c>
      <c r="AG16" s="49"/>
      <c r="AH16" s="51"/>
      <c r="AI16" s="46"/>
      <c r="AJ16" s="49"/>
      <c r="AK16" s="51"/>
      <c r="AL16" s="46"/>
      <c r="AM16" s="49"/>
      <c r="AN16" s="51"/>
      <c r="AP16" s="72">
        <v>0.06</v>
      </c>
      <c r="AR16" s="69" t="s">
        <v>112</v>
      </c>
      <c r="AS16" s="70">
        <v>510400</v>
      </c>
      <c r="AT16" s="70">
        <v>331760</v>
      </c>
      <c r="AX16" s="18"/>
      <c r="AY16" s="95" t="e">
        <f>AY15</f>
        <v>#VALUE!</v>
      </c>
      <c r="AZ16" s="17"/>
      <c r="BA16" s="18"/>
    </row>
    <row r="17" spans="1:54" ht="15.75" customHeight="1" thickBot="1" x14ac:dyDescent="0.3">
      <c r="A17" s="59" t="s">
        <v>214</v>
      </c>
      <c r="B17" s="148"/>
      <c r="C17" s="59"/>
      <c r="D17" s="150"/>
      <c r="E17" s="59"/>
      <c r="F17" s="59"/>
      <c r="G17" s="150"/>
      <c r="H17" s="107"/>
      <c r="I17" s="116"/>
      <c r="J17" s="108"/>
      <c r="K17" s="45" t="s">
        <v>70</v>
      </c>
      <c r="L17" s="59"/>
      <c r="M17" s="45"/>
      <c r="N17" s="45"/>
      <c r="O17" s="56"/>
      <c r="P17" s="86" t="s">
        <v>210</v>
      </c>
      <c r="Q17" s="35">
        <f>Q15-Q16</f>
        <v>2195</v>
      </c>
      <c r="R17" s="45"/>
      <c r="S17" s="45"/>
      <c r="T17" s="45"/>
      <c r="U17" s="45"/>
      <c r="V17" s="45"/>
      <c r="W17" s="45"/>
      <c r="X17" s="45"/>
      <c r="Y17" s="45"/>
      <c r="Z17" s="45"/>
      <c r="AC17" s="3" t="s">
        <v>40</v>
      </c>
      <c r="AD17" s="12">
        <f ca="1">730-AD16</f>
        <v>-43408</v>
      </c>
      <c r="AE17" s="3">
        <f ca="1">730-AE16</f>
        <v>-43408</v>
      </c>
      <c r="AG17" s="52" t="s">
        <v>60</v>
      </c>
      <c r="AH17" s="53">
        <f ca="1">PV(AH12/12,AH15*AH14,AH13)</f>
        <v>0</v>
      </c>
      <c r="AI17" s="46"/>
      <c r="AJ17" s="52" t="s">
        <v>60</v>
      </c>
      <c r="AK17" s="53">
        <f ca="1">PV(AK12/12,AK15*AK14,AK13)</f>
        <v>0</v>
      </c>
      <c r="AL17" s="46"/>
      <c r="AM17" s="52" t="s">
        <v>60</v>
      </c>
      <c r="AN17" s="53">
        <f ca="1">PV(AN12/12,AN15*AN14,AN13)</f>
        <v>0</v>
      </c>
      <c r="AP17" s="72">
        <v>7.0000000000000007E-2</v>
      </c>
      <c r="AR17" s="67" t="s">
        <v>113</v>
      </c>
      <c r="AS17" s="68">
        <v>510400</v>
      </c>
      <c r="AT17" s="68">
        <v>331760</v>
      </c>
      <c r="AX17" s="18" t="e">
        <f t="shared" ref="AX17:AX29" si="1">ROUND(AY17,0)</f>
        <v>#VALUE!</v>
      </c>
      <c r="AY17" s="35" t="e">
        <f>IF(A11="hourly",(A15-40)*(A13*1.5)*52/12,"0")</f>
        <v>#VALUE!</v>
      </c>
      <c r="AZ17" s="35">
        <f>IF(C11="hourly",(C15-40)*(C13*1.5)*52/12,"0")</f>
        <v>0</v>
      </c>
      <c r="BA17" s="18">
        <f t="shared" si="0"/>
        <v>0</v>
      </c>
    </row>
    <row r="18" spans="1:54" ht="15.75" customHeight="1" thickBot="1" x14ac:dyDescent="0.3">
      <c r="A18" s="96" t="s">
        <v>237</v>
      </c>
      <c r="B18" s="148"/>
      <c r="C18" s="96" t="s">
        <v>238</v>
      </c>
      <c r="D18" s="150"/>
      <c r="E18" s="10" t="s">
        <v>235</v>
      </c>
      <c r="F18" s="10" t="s">
        <v>235</v>
      </c>
      <c r="G18" s="150"/>
      <c r="H18" s="35">
        <f ca="1">AX25</f>
        <v>0</v>
      </c>
      <c r="I18" s="14" t="s">
        <v>17</v>
      </c>
      <c r="J18" s="35">
        <f ca="1">BA25</f>
        <v>0</v>
      </c>
      <c r="K18" s="45" t="s">
        <v>71</v>
      </c>
      <c r="L18" s="61">
        <v>0</v>
      </c>
      <c r="M18" s="45"/>
      <c r="N18" s="45"/>
      <c r="O18" s="56"/>
      <c r="P18" s="87"/>
      <c r="Q18" s="56"/>
      <c r="R18" s="45"/>
      <c r="S18" s="45"/>
      <c r="T18" s="45"/>
      <c r="U18" s="45"/>
      <c r="V18" s="45"/>
      <c r="W18" s="45"/>
      <c r="X18" s="45"/>
      <c r="Y18" s="45"/>
      <c r="Z18" s="45"/>
      <c r="AC18" s="3" t="s">
        <v>39</v>
      </c>
      <c r="AD18" s="4">
        <f ca="1">AD1+AD17</f>
        <v>730</v>
      </c>
      <c r="AE18" s="4">
        <f ca="1">AD1+AE17</f>
        <v>730</v>
      </c>
      <c r="AP18" s="72">
        <v>0.08</v>
      </c>
      <c r="AR18" s="69" t="s">
        <v>114</v>
      </c>
      <c r="AS18" s="70">
        <v>510400</v>
      </c>
      <c r="AT18" s="70">
        <v>331760</v>
      </c>
      <c r="AX18" s="18"/>
      <c r="AY18" s="95" t="e">
        <f>AY17</f>
        <v>#VALUE!</v>
      </c>
      <c r="AZ18" s="17"/>
      <c r="BA18" s="18"/>
    </row>
    <row r="19" spans="1:54" ht="15.75" customHeight="1" thickBot="1" x14ac:dyDescent="0.3">
      <c r="A19" s="61">
        <v>0</v>
      </c>
      <c r="B19" s="148"/>
      <c r="C19" s="61">
        <v>0</v>
      </c>
      <c r="D19" s="150"/>
      <c r="E19" s="61">
        <v>0</v>
      </c>
      <c r="F19" s="61">
        <v>0</v>
      </c>
      <c r="G19" s="150"/>
      <c r="H19" s="107"/>
      <c r="I19" s="116"/>
      <c r="J19" s="108"/>
      <c r="K19" s="45"/>
      <c r="L19" s="8"/>
      <c r="M19" s="45"/>
      <c r="N19" s="45"/>
      <c r="O19" s="56"/>
      <c r="P19" s="86" t="s">
        <v>204</v>
      </c>
      <c r="Q19" s="78">
        <f>Q4-Q17</f>
        <v>-2195</v>
      </c>
      <c r="R19" s="45"/>
      <c r="S19" s="45"/>
      <c r="T19" s="45"/>
      <c r="U19" s="45"/>
      <c r="V19" s="45"/>
      <c r="W19" s="45"/>
      <c r="X19" s="45"/>
      <c r="Y19" s="45"/>
      <c r="Z19" s="45"/>
      <c r="AC19" s="3" t="s">
        <v>41</v>
      </c>
      <c r="AD19" s="4" t="str">
        <f ca="1">IF(AD16&gt;729,"Yes",AD18)</f>
        <v>Yes</v>
      </c>
      <c r="AE19" s="4" t="str">
        <f ca="1">IF(AE16&gt;729,"Yes",AE18)</f>
        <v>Yes</v>
      </c>
      <c r="AP19" s="72">
        <v>0.09</v>
      </c>
      <c r="AR19" s="67" t="s">
        <v>115</v>
      </c>
      <c r="AS19" s="68">
        <v>510400</v>
      </c>
      <c r="AT19" s="68">
        <v>331760</v>
      </c>
      <c r="AX19" s="18" t="e">
        <f t="shared" ca="1" si="1"/>
        <v>#VALUE!</v>
      </c>
      <c r="AY19" s="35" t="e">
        <f ca="1">A21/AE1</f>
        <v>#VALUE!</v>
      </c>
      <c r="AZ19" s="35">
        <f ca="1">C21/AE1</f>
        <v>0</v>
      </c>
      <c r="BA19" s="18">
        <f t="shared" ca="1" si="0"/>
        <v>0</v>
      </c>
    </row>
    <row r="20" spans="1:54" ht="15.75" customHeight="1" thickBot="1" x14ac:dyDescent="0.3">
      <c r="A20" s="10" t="s">
        <v>5</v>
      </c>
      <c r="B20" s="148"/>
      <c r="C20" s="10" t="s">
        <v>5</v>
      </c>
      <c r="D20" s="150"/>
      <c r="E20" s="10" t="s">
        <v>222</v>
      </c>
      <c r="F20" s="10" t="s">
        <v>222</v>
      </c>
      <c r="G20" s="150"/>
      <c r="H20" s="35">
        <f>AX27</f>
        <v>0</v>
      </c>
      <c r="I20" s="14" t="s">
        <v>13</v>
      </c>
      <c r="J20" s="35">
        <f>BA27</f>
        <v>0</v>
      </c>
      <c r="K20" s="45" t="s">
        <v>90</v>
      </c>
      <c r="L20" s="35">
        <f>I37*0.01</f>
        <v>0</v>
      </c>
      <c r="M20" s="45"/>
      <c r="N20" s="45"/>
      <c r="O20" s="56"/>
      <c r="P20" s="86" t="s">
        <v>194</v>
      </c>
      <c r="Q20" s="75" t="e">
        <f>Q19/Q3</f>
        <v>#DIV/0!</v>
      </c>
      <c r="R20" s="45"/>
      <c r="S20" s="45"/>
      <c r="T20" s="45"/>
      <c r="U20" s="45"/>
      <c r="V20" s="45"/>
      <c r="W20" s="45"/>
      <c r="X20" s="45"/>
      <c r="Y20" s="45"/>
      <c r="Z20" s="45"/>
      <c r="AH20" s="3" t="s">
        <v>77</v>
      </c>
      <c r="AI20" s="73">
        <v>3.5000000000000003E-2</v>
      </c>
      <c r="AL20" s="3">
        <f>IF(P8="FHA",L31,L32)</f>
        <v>3.7499999999999999E-2</v>
      </c>
      <c r="AP20" s="72">
        <v>0.1</v>
      </c>
      <c r="AR20" s="69" t="s">
        <v>116</v>
      </c>
      <c r="AS20" s="70">
        <v>510400</v>
      </c>
      <c r="AT20" s="70">
        <v>331760</v>
      </c>
      <c r="AX20" s="18"/>
      <c r="AY20" s="63"/>
      <c r="AZ20" s="17"/>
      <c r="BA20" s="18"/>
    </row>
    <row r="21" spans="1:54" ht="15.75" customHeight="1" thickBot="1" x14ac:dyDescent="0.3">
      <c r="A21" s="61" t="s">
        <v>244</v>
      </c>
      <c r="B21" s="148"/>
      <c r="C21" s="61">
        <v>0</v>
      </c>
      <c r="D21" s="150"/>
      <c r="E21" s="103"/>
      <c r="F21" s="103"/>
      <c r="G21" s="150"/>
      <c r="H21" s="107"/>
      <c r="I21" s="116"/>
      <c r="J21" s="108"/>
      <c r="K21" s="45" t="s">
        <v>73</v>
      </c>
      <c r="L21" s="66">
        <f>IF(I37=0,0,MIN(AC42:AC43))</f>
        <v>0</v>
      </c>
      <c r="M21" s="45"/>
      <c r="N21" s="45"/>
      <c r="O21" s="56"/>
      <c r="P21" s="86" t="s">
        <v>212</v>
      </c>
      <c r="Q21" s="172">
        <v>3.5000000000000003E-2</v>
      </c>
      <c r="R21" s="45"/>
      <c r="S21" s="45"/>
      <c r="T21" s="45"/>
      <c r="U21" s="45"/>
      <c r="V21" s="45"/>
      <c r="W21" s="45"/>
      <c r="X21" s="45"/>
      <c r="Y21" s="45"/>
      <c r="Z21" s="45"/>
      <c r="AC21" s="18" t="e">
        <f>AD21</f>
        <v>#VALUE!</v>
      </c>
      <c r="AD21" s="18" t="e">
        <f>AY15</f>
        <v>#VALUE!</v>
      </c>
      <c r="AE21" s="18">
        <f>AZ15</f>
        <v>0</v>
      </c>
      <c r="AH21" s="3" t="s">
        <v>75</v>
      </c>
      <c r="AI21" s="73">
        <v>0.03</v>
      </c>
      <c r="AP21" s="72">
        <v>0.11</v>
      </c>
      <c r="AR21" s="67" t="s">
        <v>117</v>
      </c>
      <c r="AS21" s="68">
        <v>510400</v>
      </c>
      <c r="AT21" s="68">
        <v>314827</v>
      </c>
      <c r="AX21" s="18" t="e">
        <f t="shared" ca="1" si="1"/>
        <v>#VALUE!</v>
      </c>
      <c r="AY21" s="35" t="e">
        <f ca="1">(A25+A21)/(AE1+12)</f>
        <v>#VALUE!</v>
      </c>
      <c r="AZ21" s="35">
        <f ca="1">(C25+C21)/(AE1+12)</f>
        <v>0</v>
      </c>
      <c r="BA21" s="18">
        <f t="shared" ca="1" si="0"/>
        <v>0</v>
      </c>
    </row>
    <row r="22" spans="1:54" ht="15.75" customHeight="1" thickBot="1" x14ac:dyDescent="0.3">
      <c r="A22" s="10" t="s">
        <v>6</v>
      </c>
      <c r="B22" s="148"/>
      <c r="C22" s="10" t="s">
        <v>6</v>
      </c>
      <c r="D22" s="150"/>
      <c r="E22" s="42"/>
      <c r="F22" s="42"/>
      <c r="G22" s="150"/>
      <c r="H22" s="35">
        <f>AX29</f>
        <v>0</v>
      </c>
      <c r="I22" s="20" t="s">
        <v>18</v>
      </c>
      <c r="J22" s="35">
        <f>AZ29</f>
        <v>0</v>
      </c>
      <c r="K22" s="45" t="s">
        <v>74</v>
      </c>
      <c r="L22" s="35">
        <f>IF(J37&gt;0,J37,AD44)</f>
        <v>0</v>
      </c>
      <c r="M22" s="45"/>
      <c r="N22" s="45"/>
      <c r="O22" s="56"/>
      <c r="P22" s="86" t="s">
        <v>60</v>
      </c>
      <c r="Q22" s="78">
        <f>Q3-(Q3*Q21)</f>
        <v>0</v>
      </c>
      <c r="R22" s="45"/>
      <c r="S22" s="45"/>
      <c r="T22" s="45"/>
      <c r="U22" s="45"/>
      <c r="V22" s="45"/>
      <c r="W22" s="45"/>
      <c r="X22" s="45"/>
      <c r="Y22" s="45"/>
      <c r="Z22" s="45"/>
      <c r="AC22" s="18" t="e">
        <f>ROUND(AD22,0)</f>
        <v>#VALUE!</v>
      </c>
      <c r="AD22" s="18" t="e">
        <f>(AY15+AY17)</f>
        <v>#VALUE!</v>
      </c>
      <c r="AE22" s="18">
        <f>AZ15+AZ17</f>
        <v>0</v>
      </c>
      <c r="AH22" s="3" t="s">
        <v>76</v>
      </c>
      <c r="AI22" s="73">
        <v>0.03</v>
      </c>
      <c r="AK22" s="47" t="s">
        <v>65</v>
      </c>
      <c r="AL22" s="48">
        <f>IF(L7="Yes",O31,AL20)</f>
        <v>3.6249999999999998E-2</v>
      </c>
      <c r="AP22" s="72">
        <v>0.12</v>
      </c>
      <c r="AR22" s="69" t="s">
        <v>118</v>
      </c>
      <c r="AS22" s="70">
        <v>510400</v>
      </c>
      <c r="AT22" s="70">
        <v>333500</v>
      </c>
      <c r="AX22" s="18"/>
      <c r="AY22" s="63"/>
      <c r="AZ22" s="17"/>
      <c r="BA22" s="18"/>
    </row>
    <row r="23" spans="1:54" ht="15.75" customHeight="1" thickBot="1" x14ac:dyDescent="0.3">
      <c r="A23" s="16" t="e">
        <f>(A21/AD14)*12</f>
        <v>#VALUE!</v>
      </c>
      <c r="B23" s="148"/>
      <c r="C23" s="16">
        <f>(C21/AE14)*12</f>
        <v>0</v>
      </c>
      <c r="D23" s="150"/>
      <c r="E23" s="42"/>
      <c r="F23" s="42"/>
      <c r="G23" s="150"/>
      <c r="H23" s="107"/>
      <c r="I23" s="116"/>
      <c r="J23" s="108"/>
      <c r="K23" s="45"/>
      <c r="L23" s="9"/>
      <c r="M23" s="45"/>
      <c r="N23" s="45"/>
      <c r="O23" s="56"/>
      <c r="P23" s="19" t="s">
        <v>205</v>
      </c>
      <c r="Q23" s="78">
        <f>Q3-Q22</f>
        <v>0</v>
      </c>
      <c r="R23" s="45"/>
      <c r="S23" s="45"/>
      <c r="T23" s="45"/>
      <c r="U23" s="45"/>
      <c r="V23" s="45"/>
      <c r="W23" s="45"/>
      <c r="X23" s="45"/>
      <c r="Y23" s="45"/>
      <c r="Z23" s="45"/>
      <c r="AC23" s="18" t="e">
        <f ca="1">ROUND(AD23,0)</f>
        <v>#VALUE!</v>
      </c>
      <c r="AD23" s="18" t="e">
        <f ca="1">AY19</f>
        <v>#VALUE!</v>
      </c>
      <c r="AE23" s="18">
        <f ca="1">AZ19</f>
        <v>0</v>
      </c>
      <c r="AK23" s="49" t="s">
        <v>66</v>
      </c>
      <c r="AL23" s="50"/>
      <c r="AP23" s="72">
        <v>0.13</v>
      </c>
      <c r="AR23" s="67" t="s">
        <v>119</v>
      </c>
      <c r="AS23" s="68">
        <v>510400</v>
      </c>
      <c r="AT23" s="68">
        <v>331760</v>
      </c>
      <c r="AX23" s="18" t="e">
        <f t="shared" ca="1" si="1"/>
        <v>#VALUE!</v>
      </c>
      <c r="AY23" s="35" t="e">
        <f ca="1">(A21+A25+A27)/(AE1+24)</f>
        <v>#VALUE!</v>
      </c>
      <c r="AZ23" s="35">
        <f ca="1">(C21+C25+C27)/(AE1+24)</f>
        <v>0</v>
      </c>
      <c r="BA23" s="18">
        <f t="shared" ca="1" si="0"/>
        <v>0</v>
      </c>
    </row>
    <row r="24" spans="1:54" ht="15.75" customHeight="1" thickBot="1" x14ac:dyDescent="0.3">
      <c r="A24" s="10" t="s">
        <v>7</v>
      </c>
      <c r="B24" s="148"/>
      <c r="C24" s="10" t="s">
        <v>7</v>
      </c>
      <c r="D24" s="150"/>
      <c r="E24" s="42"/>
      <c r="F24" s="42"/>
      <c r="G24" s="150"/>
      <c r="H24" s="35">
        <f>H4</f>
        <v>0</v>
      </c>
      <c r="I24" s="20" t="s">
        <v>223</v>
      </c>
      <c r="J24" s="35">
        <f>J4</f>
        <v>0</v>
      </c>
      <c r="K24" s="45" t="s">
        <v>80</v>
      </c>
      <c r="L24" s="54" t="e">
        <f ca="1">J43/I32</f>
        <v>#DIV/0!</v>
      </c>
      <c r="M24" s="45"/>
      <c r="N24" s="45"/>
      <c r="O24" s="56"/>
      <c r="P24" s="90" t="s">
        <v>199</v>
      </c>
      <c r="Q24" s="91"/>
      <c r="R24" s="45"/>
      <c r="S24" s="45"/>
      <c r="T24" s="45"/>
      <c r="U24" s="45"/>
      <c r="V24" s="45"/>
      <c r="W24" s="45"/>
      <c r="X24" s="45"/>
      <c r="Y24" s="45"/>
      <c r="Z24" s="45"/>
      <c r="AC24" s="18" t="e">
        <f ca="1">ROUND(AD24,0)</f>
        <v>#VALUE!</v>
      </c>
      <c r="AD24" s="18" t="e">
        <f ca="1">AY21</f>
        <v>#VALUE!</v>
      </c>
      <c r="AE24" s="18">
        <f ca="1">AZ21</f>
        <v>0</v>
      </c>
      <c r="AK24" s="49" t="s">
        <v>67</v>
      </c>
      <c r="AL24" s="51">
        <v>30</v>
      </c>
      <c r="AM24" s="3">
        <f>AL25*AL24</f>
        <v>360</v>
      </c>
      <c r="AP24" s="72">
        <v>0.14000000000000001</v>
      </c>
      <c r="AR24" s="69" t="s">
        <v>120</v>
      </c>
      <c r="AS24" s="70">
        <v>510400</v>
      </c>
      <c r="AT24" s="70">
        <v>331760</v>
      </c>
      <c r="AX24" s="18"/>
      <c r="AY24" s="63"/>
      <c r="AZ24" s="17"/>
      <c r="BA24" s="18"/>
    </row>
    <row r="25" spans="1:54" ht="15.75" customHeight="1" thickBot="1" x14ac:dyDescent="0.3">
      <c r="A25" s="61" t="s">
        <v>244</v>
      </c>
      <c r="B25" s="148"/>
      <c r="C25" s="61">
        <v>0</v>
      </c>
      <c r="D25" s="150"/>
      <c r="E25" s="97"/>
      <c r="F25" s="97"/>
      <c r="G25" s="150"/>
      <c r="H25" s="109"/>
      <c r="I25" s="116"/>
      <c r="J25" s="113"/>
      <c r="K25" s="58"/>
      <c r="L25" s="58"/>
      <c r="M25" s="58"/>
      <c r="N25" s="58"/>
      <c r="O25" s="132"/>
      <c r="P25" s="114" t="s">
        <v>242</v>
      </c>
      <c r="Q25" s="129">
        <f>AL31</f>
        <v>0</v>
      </c>
      <c r="R25" s="45"/>
      <c r="S25" s="45"/>
      <c r="T25" s="45"/>
      <c r="U25" s="45"/>
      <c r="V25" s="45"/>
      <c r="W25" s="45"/>
      <c r="X25" s="45"/>
      <c r="Y25" s="45"/>
      <c r="Z25" s="45"/>
      <c r="AC25" s="18" t="e">
        <f ca="1">ROUND(AD25,0)</f>
        <v>#VALUE!</v>
      </c>
      <c r="AD25" s="18" t="e">
        <f ca="1">AY23</f>
        <v>#VALUE!</v>
      </c>
      <c r="AE25" s="18">
        <f ca="1">AZ23</f>
        <v>0</v>
      </c>
      <c r="AK25" s="49" t="s">
        <v>68</v>
      </c>
      <c r="AL25" s="51">
        <v>12</v>
      </c>
      <c r="AP25" s="72">
        <v>0.15</v>
      </c>
      <c r="AR25" s="67" t="s">
        <v>121</v>
      </c>
      <c r="AS25" s="68">
        <v>484350</v>
      </c>
      <c r="AT25" s="68">
        <v>331760</v>
      </c>
      <c r="AX25" s="18">
        <f ca="1">ROUND(AY25,0)</f>
        <v>0</v>
      </c>
      <c r="AY25" s="35">
        <f ca="1">IF(AD19="Yes",A37/AE1,"0")</f>
        <v>0</v>
      </c>
      <c r="AZ25" s="35">
        <f ca="1">IF(AE19="Yes",C37/AE1,"0")</f>
        <v>0</v>
      </c>
      <c r="BA25" s="18">
        <f t="shared" ca="1" si="0"/>
        <v>0</v>
      </c>
    </row>
    <row r="26" spans="1:54" ht="15.75" customHeight="1" thickBot="1" x14ac:dyDescent="0.3">
      <c r="A26" s="10" t="s">
        <v>8</v>
      </c>
      <c r="B26" s="148"/>
      <c r="C26" s="10" t="s">
        <v>8</v>
      </c>
      <c r="D26" s="150"/>
      <c r="E26" s="92"/>
      <c r="F26" s="92"/>
      <c r="G26" s="150"/>
      <c r="H26" s="61">
        <v>0</v>
      </c>
      <c r="I26" s="14" t="s">
        <v>45</v>
      </c>
      <c r="J26" s="61">
        <v>0</v>
      </c>
      <c r="K26" s="44" t="s">
        <v>81</v>
      </c>
      <c r="L26" s="106"/>
      <c r="M26" s="145" t="s">
        <v>191</v>
      </c>
      <c r="N26" s="145"/>
      <c r="O26" s="146"/>
      <c r="P26" s="108" t="s">
        <v>241</v>
      </c>
      <c r="Q26" s="128">
        <f>AL29</f>
        <v>0</v>
      </c>
      <c r="R26" s="45"/>
      <c r="S26" s="45"/>
      <c r="T26" s="45"/>
      <c r="U26" s="45"/>
      <c r="V26" s="45"/>
      <c r="W26" s="45"/>
      <c r="X26" s="45"/>
      <c r="Y26" s="45"/>
      <c r="Z26" s="45"/>
      <c r="AD26" s="18" t="e">
        <f ca="1">(H26+#REF!+AY25+AZ25)*12</f>
        <v>#REF!</v>
      </c>
      <c r="AE26" s="15">
        <f ca="1">(AZ19+AZ25)*12</f>
        <v>0</v>
      </c>
      <c r="AK26" s="49"/>
      <c r="AL26" s="51"/>
      <c r="AP26" s="72">
        <v>0.16</v>
      </c>
      <c r="AR26" s="69" t="s">
        <v>122</v>
      </c>
      <c r="AS26" s="70">
        <v>510400</v>
      </c>
      <c r="AT26" s="70">
        <v>331760</v>
      </c>
      <c r="AX26" s="18"/>
      <c r="AY26" s="63"/>
      <c r="AZ26" s="17"/>
      <c r="BA26" s="18"/>
    </row>
    <row r="27" spans="1:54" ht="15.75" customHeight="1" thickBot="1" x14ac:dyDescent="0.3">
      <c r="A27" s="61" t="s">
        <v>244</v>
      </c>
      <c r="B27" s="148"/>
      <c r="C27" s="61">
        <v>0</v>
      </c>
      <c r="D27" s="150"/>
      <c r="E27" s="168" t="s">
        <v>246</v>
      </c>
      <c r="F27" s="169"/>
      <c r="G27" s="150"/>
      <c r="H27" s="65" t="e">
        <f ca="1">VLOOKUP(H26,AX33:AY37,2,)</f>
        <v>#N/A</v>
      </c>
      <c r="I27" s="9"/>
      <c r="J27" s="65" t="str">
        <f>VLOOKUP(J26,BA33:BB37,2,)</f>
        <v>Base</v>
      </c>
      <c r="K27" s="116" t="s">
        <v>77</v>
      </c>
      <c r="L27" s="35">
        <f ca="1">(I32*0.43)-M42</f>
        <v>0</v>
      </c>
      <c r="M27" s="156">
        <f>VLOOKUP(L2,AR1:AT92,3,)</f>
        <v>355350</v>
      </c>
      <c r="N27" s="157"/>
      <c r="O27" s="158"/>
      <c r="P27" s="108" t="s">
        <v>200</v>
      </c>
      <c r="Q27" s="130">
        <f>IF(Q21&lt;=19%,AL32,"0")</f>
        <v>0</v>
      </c>
      <c r="R27" s="45"/>
      <c r="S27" s="45"/>
      <c r="T27" s="45"/>
      <c r="U27" s="45"/>
      <c r="V27" s="45"/>
      <c r="W27" s="45"/>
      <c r="X27" s="45"/>
      <c r="Y27" s="45"/>
      <c r="Z27" s="45"/>
      <c r="AK27" s="52" t="s">
        <v>60</v>
      </c>
      <c r="AL27" s="53">
        <f>IF(P8="FHA",Q22*101.75%,Q22)</f>
        <v>0</v>
      </c>
      <c r="AP27" s="72">
        <v>0.17</v>
      </c>
      <c r="AR27" s="67" t="s">
        <v>123</v>
      </c>
      <c r="AS27" s="68">
        <v>510400</v>
      </c>
      <c r="AT27" s="68">
        <v>331760</v>
      </c>
      <c r="AX27" s="18">
        <f t="shared" si="1"/>
        <v>0</v>
      </c>
      <c r="AY27" s="35">
        <f>IF(A41="yes",A39*1.15,"0")</f>
        <v>0</v>
      </c>
      <c r="AZ27" s="35" t="str">
        <f>IF(C41="yes",C39*1.15,"0")</f>
        <v>0</v>
      </c>
      <c r="BA27" s="18">
        <f t="shared" si="0"/>
        <v>0</v>
      </c>
    </row>
    <row r="28" spans="1:54" ht="15.75" customHeight="1" thickBot="1" x14ac:dyDescent="0.3">
      <c r="A28" s="10" t="s">
        <v>9</v>
      </c>
      <c r="B28" s="148"/>
      <c r="C28" s="10" t="s">
        <v>9</v>
      </c>
      <c r="D28" s="150"/>
      <c r="E28" s="74" t="s">
        <v>0</v>
      </c>
      <c r="F28" s="78">
        <f>H26</f>
        <v>0</v>
      </c>
      <c r="G28" s="150"/>
      <c r="H28" s="21" t="e">
        <f ca="1">IF(OR(H27="Base",H27="Base + OT"),"Is this job new?","")</f>
        <v>#N/A</v>
      </c>
      <c r="I28" s="116"/>
      <c r="J28" s="115" t="str">
        <f>IF(OR(J27="Base",J27="Base + OT"),"Is this job new?","")</f>
        <v>Is this job new?</v>
      </c>
      <c r="K28" s="116" t="s">
        <v>75</v>
      </c>
      <c r="L28" s="35">
        <f ca="1">(I32*0.43)-M41</f>
        <v>0</v>
      </c>
      <c r="M28" s="156">
        <f>VLOOKUP(L2,AR1:AT92,2,)</f>
        <v>510400</v>
      </c>
      <c r="N28" s="157"/>
      <c r="O28" s="158"/>
      <c r="P28" s="108" t="s">
        <v>201</v>
      </c>
      <c r="Q28" s="130">
        <f>AL33+AL34</f>
        <v>0</v>
      </c>
      <c r="R28" s="45"/>
      <c r="S28" s="45"/>
      <c r="T28" s="45"/>
      <c r="U28" s="45"/>
      <c r="V28" s="45"/>
      <c r="W28" s="45"/>
      <c r="X28" s="45"/>
      <c r="Y28" s="45"/>
      <c r="Z28" s="45"/>
      <c r="AD28" s="15">
        <f ca="1">A37/AE1</f>
        <v>0</v>
      </c>
      <c r="AP28" s="72">
        <v>0.18</v>
      </c>
      <c r="AR28" s="69" t="s">
        <v>124</v>
      </c>
      <c r="AS28" s="70">
        <v>510400</v>
      </c>
      <c r="AT28" s="70">
        <v>331760</v>
      </c>
      <c r="AX28" s="18"/>
      <c r="AY28" s="63"/>
      <c r="AZ28" s="64"/>
      <c r="BA28" s="18"/>
    </row>
    <row r="29" spans="1:54" ht="15.75" customHeight="1" thickBot="1" x14ac:dyDescent="0.3">
      <c r="A29" s="59" t="s">
        <v>43</v>
      </c>
      <c r="B29" s="148"/>
      <c r="C29" s="59"/>
      <c r="D29" s="150"/>
      <c r="E29" s="102" t="s">
        <v>1</v>
      </c>
      <c r="F29" s="166">
        <f>J26</f>
        <v>0</v>
      </c>
      <c r="G29" s="150"/>
      <c r="H29" s="170" t="s">
        <v>245</v>
      </c>
      <c r="I29" s="116"/>
      <c r="J29" s="170"/>
      <c r="K29" s="116" t="s">
        <v>76</v>
      </c>
      <c r="L29" s="35">
        <f ca="1">(I32*0.43)-M42</f>
        <v>0</v>
      </c>
      <c r="M29" s="153">
        <f>VLOOKUP(L2,AR1:AT92,2,)</f>
        <v>510400</v>
      </c>
      <c r="N29" s="154"/>
      <c r="O29" s="155"/>
      <c r="P29" s="133" t="s">
        <v>202</v>
      </c>
      <c r="Q29" s="131">
        <v>0</v>
      </c>
      <c r="R29" s="45"/>
      <c r="S29" s="45"/>
      <c r="T29" s="45"/>
      <c r="U29" s="45"/>
      <c r="V29" s="45"/>
      <c r="W29" s="45"/>
      <c r="X29" s="45"/>
      <c r="Y29" s="45"/>
      <c r="Z29" s="45"/>
      <c r="AL29" s="79">
        <f>PMT(AL37/AL40,AM39,-AL42)</f>
        <v>0</v>
      </c>
      <c r="AP29" s="72">
        <v>0.19</v>
      </c>
      <c r="AR29" s="67" t="s">
        <v>125</v>
      </c>
      <c r="AS29" s="68">
        <v>510400</v>
      </c>
      <c r="AT29" s="68">
        <v>355350</v>
      </c>
      <c r="AX29" s="18">
        <f t="shared" si="1"/>
        <v>0</v>
      </c>
      <c r="AY29" s="35">
        <f>IF((AX39*12)+(BA39*12)&lt;32000,A43*1.15,A43)</f>
        <v>0</v>
      </c>
      <c r="AZ29" s="35">
        <f>IF((AX39*12)+(BA39*12)&lt;32000,C43*1.15,C43)</f>
        <v>0</v>
      </c>
      <c r="BA29" s="18">
        <f>ROUND(AZ29,0)</f>
        <v>0</v>
      </c>
    </row>
    <row r="30" spans="1:54" ht="15.75" customHeight="1" thickBot="1" x14ac:dyDescent="0.3">
      <c r="A30" s="10" t="s">
        <v>3</v>
      </c>
      <c r="B30" s="148"/>
      <c r="C30" s="10" t="s">
        <v>3</v>
      </c>
      <c r="D30" s="150"/>
      <c r="E30" s="107"/>
      <c r="F30" s="108"/>
      <c r="G30" s="150"/>
      <c r="H30" s="22"/>
      <c r="I30" s="116"/>
      <c r="J30" s="22"/>
      <c r="K30" s="45"/>
      <c r="L30" s="45"/>
      <c r="M30" s="45"/>
      <c r="N30" s="45"/>
      <c r="O30" s="56"/>
      <c r="P30" s="108" t="s">
        <v>203</v>
      </c>
      <c r="Q30" s="131">
        <v>0</v>
      </c>
      <c r="R30" s="45"/>
      <c r="S30" s="45"/>
      <c r="T30" s="45"/>
      <c r="U30" s="45"/>
      <c r="V30" s="45"/>
      <c r="W30" s="45"/>
      <c r="X30" s="45"/>
      <c r="Y30" s="45"/>
      <c r="Z30" s="45"/>
      <c r="AC30" t="s">
        <v>60</v>
      </c>
      <c r="AD30">
        <f>I37</f>
        <v>0</v>
      </c>
      <c r="AE30"/>
      <c r="AF30"/>
      <c r="AG30"/>
      <c r="AH30"/>
      <c r="AI30"/>
      <c r="AP30" s="72">
        <v>0.2</v>
      </c>
      <c r="AR30" s="69" t="s">
        <v>126</v>
      </c>
      <c r="AS30" s="70">
        <v>510400</v>
      </c>
      <c r="AT30" s="70">
        <v>355350</v>
      </c>
    </row>
    <row r="31" spans="1:54" ht="15.75" customHeight="1" thickBot="1" x14ac:dyDescent="0.3">
      <c r="A31" s="60">
        <v>0</v>
      </c>
      <c r="B31" s="148"/>
      <c r="C31" s="60">
        <v>0</v>
      </c>
      <c r="D31" s="150"/>
      <c r="E31" s="102" t="s">
        <v>19</v>
      </c>
      <c r="F31" s="167">
        <f ca="1">I32</f>
        <v>0</v>
      </c>
      <c r="G31" s="150"/>
      <c r="H31" s="23">
        <f ca="1">H26+AY25+AY27+AY29</f>
        <v>0</v>
      </c>
      <c r="I31" s="25" t="s">
        <v>19</v>
      </c>
      <c r="J31" s="23">
        <f ca="1">BA39+AZ25+AZ27+AZ29</f>
        <v>0</v>
      </c>
      <c r="K31" s="45" t="s">
        <v>82</v>
      </c>
      <c r="L31" s="71">
        <v>3.2500000000000001E-2</v>
      </c>
      <c r="M31" s="161" t="s">
        <v>243</v>
      </c>
      <c r="N31" s="162"/>
      <c r="O31" s="171">
        <v>3.6249999999999998E-2</v>
      </c>
      <c r="P31" s="134" t="s">
        <v>19</v>
      </c>
      <c r="Q31" s="130">
        <f>SUM(Q25:Q30)</f>
        <v>0</v>
      </c>
      <c r="R31" s="45"/>
      <c r="S31" s="45"/>
      <c r="T31" s="45"/>
      <c r="U31" s="45"/>
      <c r="V31" s="45"/>
      <c r="W31" s="45"/>
      <c r="X31" s="45"/>
      <c r="Y31" s="45"/>
      <c r="Z31" s="45"/>
      <c r="AC31" t="s">
        <v>61</v>
      </c>
      <c r="AD31"/>
      <c r="AE31"/>
      <c r="AF31"/>
      <c r="AG31"/>
      <c r="AH31"/>
      <c r="AI31"/>
      <c r="AL31" s="79">
        <f>PMT(AL22/AL25,AM24,-AL27)</f>
        <v>0</v>
      </c>
      <c r="AP31" s="72">
        <v>0.21</v>
      </c>
      <c r="AR31" s="67" t="s">
        <v>127</v>
      </c>
      <c r="AS31" s="68">
        <v>510400</v>
      </c>
      <c r="AT31" s="68">
        <v>333500</v>
      </c>
      <c r="AY31" s="3">
        <f>A19</f>
        <v>0</v>
      </c>
    </row>
    <row r="32" spans="1:54" ht="15.75" customHeight="1" thickBot="1" x14ac:dyDescent="0.3">
      <c r="A32" s="10" t="s">
        <v>11</v>
      </c>
      <c r="B32" s="148"/>
      <c r="C32" s="10" t="s">
        <v>11</v>
      </c>
      <c r="D32" s="150"/>
      <c r="E32" s="92"/>
      <c r="F32" s="92"/>
      <c r="G32" s="150"/>
      <c r="H32" s="87"/>
      <c r="I32" s="62">
        <f ca="1">H31+J31</f>
        <v>0</v>
      </c>
      <c r="J32" s="56"/>
      <c r="K32" s="45" t="s">
        <v>83</v>
      </c>
      <c r="L32" s="71">
        <v>3.7499999999999999E-2</v>
      </c>
      <c r="M32" s="45"/>
      <c r="N32" s="45"/>
      <c r="O32" s="56"/>
      <c r="P32" s="74" t="s">
        <v>206</v>
      </c>
      <c r="Q32" s="84" t="e">
        <f ca="1">(Q31+AW14)/I32</f>
        <v>#DIV/0!</v>
      </c>
      <c r="R32" s="45"/>
      <c r="S32" s="45"/>
      <c r="T32" s="45"/>
      <c r="U32" s="45"/>
      <c r="V32" s="45"/>
      <c r="W32" s="45"/>
      <c r="X32" s="45"/>
      <c r="Y32" s="45"/>
      <c r="Z32" s="45"/>
      <c r="AC32"/>
      <c r="AD32"/>
      <c r="AE32"/>
      <c r="AF32"/>
      <c r="AG32"/>
      <c r="AH32"/>
      <c r="AI32"/>
      <c r="AL32" s="15">
        <f>IF(P8="FHA",((Q3*0.965)*101.75%)*0.0085/12,(Q3-Q23)*0.01/12)</f>
        <v>0</v>
      </c>
      <c r="AP32" s="72">
        <v>0.22</v>
      </c>
      <c r="AR32" s="69" t="s">
        <v>128</v>
      </c>
      <c r="AS32" s="70">
        <v>510400</v>
      </c>
      <c r="AT32" s="70">
        <v>355350</v>
      </c>
      <c r="AX32" s="18">
        <f>AX13</f>
        <v>0</v>
      </c>
      <c r="AY32" s="3" t="s">
        <v>229</v>
      </c>
      <c r="BA32" s="18">
        <f>BA13</f>
        <v>0</v>
      </c>
      <c r="BB32" s="3" t="s">
        <v>229</v>
      </c>
    </row>
    <row r="33" spans="1:54" ht="15.75" customHeight="1" thickBot="1" x14ac:dyDescent="0.3">
      <c r="A33" s="61">
        <v>0</v>
      </c>
      <c r="B33" s="148"/>
      <c r="C33" s="61">
        <v>0</v>
      </c>
      <c r="D33" s="150"/>
      <c r="E33" s="97"/>
      <c r="F33" s="97"/>
      <c r="G33" s="150"/>
      <c r="H33" s="87"/>
      <c r="I33" s="9"/>
      <c r="J33" s="56"/>
      <c r="K33" s="45"/>
      <c r="L33" s="45"/>
      <c r="M33" s="45"/>
      <c r="N33" s="45"/>
      <c r="O33" s="56"/>
      <c r="P33" s="159"/>
      <c r="Q33" s="160"/>
      <c r="R33" s="45"/>
      <c r="S33" s="45"/>
      <c r="T33" s="45"/>
      <c r="U33" s="45"/>
      <c r="V33" s="45"/>
      <c r="W33" s="45"/>
      <c r="X33" s="45"/>
      <c r="Y33" s="45"/>
      <c r="Z33" s="45"/>
      <c r="AC33" t="s">
        <v>62</v>
      </c>
      <c r="AD33" s="36">
        <v>2.75E-2</v>
      </c>
      <c r="AE33">
        <v>1</v>
      </c>
      <c r="AF33">
        <v>0</v>
      </c>
      <c r="AG33">
        <v>7499</v>
      </c>
      <c r="AH33" t="b">
        <f>AND(AD30&gt;MIN(AF33:AG33),AD30&lt;MAX(AF33:AG33))</f>
        <v>0</v>
      </c>
      <c r="AI33">
        <v>10</v>
      </c>
      <c r="AL33" s="15">
        <f>(Q3*1.25)*0.0075/12</f>
        <v>0</v>
      </c>
      <c r="AP33" s="72">
        <v>0.23</v>
      </c>
      <c r="AR33" s="67" t="s">
        <v>129</v>
      </c>
      <c r="AS33" s="68">
        <v>510400</v>
      </c>
      <c r="AT33" s="68">
        <v>331760</v>
      </c>
      <c r="AX33" s="18" t="e">
        <f>AX15</f>
        <v>#VALUE!</v>
      </c>
      <c r="AY33" s="3" t="s">
        <v>228</v>
      </c>
      <c r="BA33" s="18">
        <f>BA15</f>
        <v>0</v>
      </c>
      <c r="BB33" s="3" t="s">
        <v>228</v>
      </c>
    </row>
    <row r="34" spans="1:54" ht="15.75" customHeight="1" thickBot="1" x14ac:dyDescent="0.3">
      <c r="A34" s="10" t="s">
        <v>12</v>
      </c>
      <c r="B34" s="148"/>
      <c r="C34" s="10" t="s">
        <v>12</v>
      </c>
      <c r="D34" s="150"/>
      <c r="E34" s="92"/>
      <c r="F34" s="92"/>
      <c r="G34" s="150"/>
      <c r="H34" s="27" t="s">
        <v>46</v>
      </c>
      <c r="I34" s="27" t="s">
        <v>47</v>
      </c>
      <c r="J34" s="27" t="s">
        <v>48</v>
      </c>
      <c r="K34" s="116" t="s">
        <v>86</v>
      </c>
      <c r="L34" s="45"/>
      <c r="M34" s="116" t="s">
        <v>87</v>
      </c>
      <c r="N34" s="116" t="s">
        <v>88</v>
      </c>
      <c r="O34" s="108" t="s">
        <v>89</v>
      </c>
      <c r="P34" s="111" t="s">
        <v>207</v>
      </c>
      <c r="Q34" s="89" t="e">
        <f>(Q19-Q23)/Q31</f>
        <v>#DIV/0!</v>
      </c>
      <c r="R34" s="45"/>
      <c r="S34" s="45"/>
      <c r="T34" s="45"/>
      <c r="U34" s="45"/>
      <c r="V34" s="45"/>
      <c r="W34" s="45"/>
      <c r="X34" s="45"/>
      <c r="Y34" s="45"/>
      <c r="Z34" s="45"/>
      <c r="AC34" t="s">
        <v>63</v>
      </c>
      <c r="AD34" s="36">
        <v>4.2999999999999997E-2</v>
      </c>
      <c r="AE34">
        <v>2</v>
      </c>
      <c r="AF34">
        <v>7500</v>
      </c>
      <c r="AG34">
        <v>9999</v>
      </c>
      <c r="AH34" t="b">
        <f>AND(AD30&gt;MIN(AF34:AG34),AD30&lt;MAX(AF34:AG34))</f>
        <v>0</v>
      </c>
      <c r="AI34">
        <v>12</v>
      </c>
      <c r="AL34" s="15">
        <f>Q3*0.01/12</f>
        <v>0</v>
      </c>
      <c r="AP34" s="72">
        <v>0.24</v>
      </c>
      <c r="AR34" s="69" t="s">
        <v>130</v>
      </c>
      <c r="AS34" s="70">
        <v>510400</v>
      </c>
      <c r="AT34" s="70">
        <v>331760</v>
      </c>
      <c r="AX34" s="18" t="e">
        <f>AX15+AX17+AX9</f>
        <v>#VALUE!</v>
      </c>
      <c r="AY34" s="3" t="s">
        <v>239</v>
      </c>
      <c r="BA34" s="18">
        <f>BA15+BA17+BA9</f>
        <v>0</v>
      </c>
      <c r="BB34" s="3" t="s">
        <v>239</v>
      </c>
    </row>
    <row r="35" spans="1:54" ht="15.75" customHeight="1" thickBot="1" x14ac:dyDescent="0.3">
      <c r="A35" s="59">
        <v>0</v>
      </c>
      <c r="B35" s="148"/>
      <c r="C35" s="59">
        <v>0</v>
      </c>
      <c r="D35" s="150"/>
      <c r="E35" s="98"/>
      <c r="F35" s="98"/>
      <c r="G35" s="150"/>
      <c r="H35" s="26" t="s">
        <v>49</v>
      </c>
      <c r="I35" s="61">
        <v>0</v>
      </c>
      <c r="J35" s="61">
        <v>0</v>
      </c>
      <c r="K35" s="116" t="s">
        <v>77</v>
      </c>
      <c r="L35" s="120">
        <f ca="1">AH17*-1</f>
        <v>0</v>
      </c>
      <c r="M35" s="122">
        <f ca="1">L35*0.01/12</f>
        <v>0</v>
      </c>
      <c r="N35" s="123">
        <f ca="1">(L35*1.5)*0.0075/12</f>
        <v>0</v>
      </c>
      <c r="O35" s="135">
        <f ca="1">(((L35*0.965)*1.0175)*0.0085)/12</f>
        <v>0</v>
      </c>
      <c r="P35" s="126"/>
      <c r="Q35" s="127"/>
      <c r="R35" s="45"/>
      <c r="S35" s="45"/>
      <c r="T35" s="45"/>
      <c r="U35" s="45"/>
      <c r="V35" s="45"/>
      <c r="W35" s="45"/>
      <c r="X35" s="45"/>
      <c r="Y35" s="45"/>
      <c r="Z35" s="45"/>
      <c r="AC35" t="s">
        <v>64</v>
      </c>
      <c r="AD35" s="36">
        <v>5.2999999999999999E-2</v>
      </c>
      <c r="AE35">
        <v>3</v>
      </c>
      <c r="AF35">
        <v>10000</v>
      </c>
      <c r="AG35">
        <v>19999</v>
      </c>
      <c r="AH35" t="b">
        <f>AND(AD30&gt;MIN(AF35:AG35),AD30&lt;=MAX(AF35:AG35))</f>
        <v>0</v>
      </c>
      <c r="AI35">
        <v>15</v>
      </c>
      <c r="AP35" s="72">
        <v>0.25</v>
      </c>
      <c r="AR35" s="67" t="s">
        <v>131</v>
      </c>
      <c r="AS35" s="68">
        <v>510400</v>
      </c>
      <c r="AT35" s="68">
        <v>331760</v>
      </c>
      <c r="AX35" s="18" t="e">
        <f ca="1">AX19</f>
        <v>#VALUE!</v>
      </c>
      <c r="AY35" s="3" t="s">
        <v>44</v>
      </c>
      <c r="BA35" s="18">
        <f ca="1">BA19</f>
        <v>0</v>
      </c>
      <c r="BB35" s="3" t="s">
        <v>44</v>
      </c>
    </row>
    <row r="36" spans="1:54" ht="15.75" customHeight="1" thickBot="1" x14ac:dyDescent="0.3">
      <c r="A36" s="14" t="s">
        <v>44</v>
      </c>
      <c r="B36" s="148"/>
      <c r="C36" s="14" t="s">
        <v>44</v>
      </c>
      <c r="D36" s="150"/>
      <c r="E36" s="92"/>
      <c r="F36" s="92"/>
      <c r="G36" s="150"/>
      <c r="H36" s="26" t="s">
        <v>50</v>
      </c>
      <c r="I36" s="61">
        <v>0</v>
      </c>
      <c r="J36" s="61">
        <v>0</v>
      </c>
      <c r="K36" s="116" t="s">
        <v>75</v>
      </c>
      <c r="L36" s="121">
        <f ca="1">AK17*-1</f>
        <v>0</v>
      </c>
      <c r="M36" s="122">
        <f ca="1">L36*0.01/12</f>
        <v>0</v>
      </c>
      <c r="N36" s="123">
        <f ca="1">(L36*1.5)*0.0075/12</f>
        <v>0</v>
      </c>
      <c r="O36" s="135">
        <f ca="1">(L36*0.97)*0.0125/12</f>
        <v>0</v>
      </c>
      <c r="P36" s="74" t="e">
        <f ca="1">IF(Q32&gt;45%,"Reduce Debt By:","")</f>
        <v>#DIV/0!</v>
      </c>
      <c r="Q36" s="138" t="e">
        <f ca="1">(Q32-45%)*I32</f>
        <v>#DIV/0!</v>
      </c>
      <c r="R36" s="45"/>
      <c r="S36" s="45"/>
      <c r="T36" s="45"/>
      <c r="U36" s="45"/>
      <c r="V36" s="45"/>
      <c r="W36" s="45"/>
      <c r="X36" s="45"/>
      <c r="Y36" s="45"/>
      <c r="Z36" s="45"/>
      <c r="AC36"/>
      <c r="AD36"/>
      <c r="AE36">
        <v>4</v>
      </c>
      <c r="AF36">
        <v>20000</v>
      </c>
      <c r="AG36">
        <v>39999</v>
      </c>
      <c r="AH36" t="b">
        <f>AND(AD30&gt;=MIN(AF36:AG36),AD30&lt;=MAX(AF36:AG36))</f>
        <v>0</v>
      </c>
      <c r="AI36">
        <v>20</v>
      </c>
      <c r="AP36" s="72">
        <v>0.26</v>
      </c>
      <c r="AR36" s="69" t="s">
        <v>132</v>
      </c>
      <c r="AS36" s="70">
        <v>510400</v>
      </c>
      <c r="AT36" s="70">
        <v>331760</v>
      </c>
      <c r="AX36" s="18" t="e">
        <f ca="1">AX21</f>
        <v>#VALUE!</v>
      </c>
      <c r="AY36" s="3" t="s">
        <v>230</v>
      </c>
      <c r="BA36" s="18">
        <f ca="1">BA21</f>
        <v>0</v>
      </c>
      <c r="BB36" s="3" t="s">
        <v>230</v>
      </c>
    </row>
    <row r="37" spans="1:54" ht="15.75" customHeight="1" thickBot="1" x14ac:dyDescent="0.3">
      <c r="A37" s="61">
        <v>0</v>
      </c>
      <c r="B37" s="148"/>
      <c r="C37" s="61">
        <v>0</v>
      </c>
      <c r="D37" s="150"/>
      <c r="E37" s="97"/>
      <c r="F37" s="97"/>
      <c r="G37" s="150"/>
      <c r="H37" s="26" t="s">
        <v>51</v>
      </c>
      <c r="I37" s="61">
        <v>0</v>
      </c>
      <c r="J37" s="61">
        <v>0</v>
      </c>
      <c r="K37" s="93" t="s">
        <v>76</v>
      </c>
      <c r="L37" s="121">
        <f ca="1">AN17*-1</f>
        <v>0</v>
      </c>
      <c r="M37" s="124">
        <f ca="1">L37*0.01/12</f>
        <v>0</v>
      </c>
      <c r="N37" s="125">
        <f ca="1">(L37*1.5)*0.0075/12</f>
        <v>0</v>
      </c>
      <c r="O37" s="136">
        <f ca="1">(L37*0.97)*0.0125/12</f>
        <v>0</v>
      </c>
      <c r="P37" s="88"/>
      <c r="Q37" s="132"/>
      <c r="R37" s="45"/>
      <c r="S37" s="43"/>
      <c r="T37" s="43"/>
      <c r="U37" s="43"/>
      <c r="V37" s="43"/>
      <c r="W37" s="43"/>
      <c r="X37" s="43"/>
      <c r="Y37" s="43"/>
      <c r="Z37" s="43"/>
      <c r="AC37"/>
      <c r="AD37"/>
      <c r="AE37">
        <v>5</v>
      </c>
      <c r="AF37">
        <v>40000</v>
      </c>
      <c r="AG37">
        <v>59999</v>
      </c>
      <c r="AH37" t="b">
        <f>AND(AD30&gt;MIN(AF37:AG37),AD30&lt;MAX(AF37:AG37))</f>
        <v>0</v>
      </c>
      <c r="AI37">
        <v>25</v>
      </c>
      <c r="AK37" s="47" t="s">
        <v>65</v>
      </c>
      <c r="AL37" s="48">
        <v>0.08</v>
      </c>
      <c r="AP37" s="72">
        <v>0.27</v>
      </c>
      <c r="AR37" s="67" t="s">
        <v>133</v>
      </c>
      <c r="AS37" s="68">
        <v>510400</v>
      </c>
      <c r="AT37" s="68">
        <v>368000</v>
      </c>
      <c r="AX37" s="18" t="e">
        <f ca="1">AX23</f>
        <v>#VALUE!</v>
      </c>
      <c r="AY37" s="3" t="s">
        <v>231</v>
      </c>
      <c r="BA37" s="18">
        <f ca="1">BA23</f>
        <v>0</v>
      </c>
      <c r="BB37" s="3" t="s">
        <v>231</v>
      </c>
    </row>
    <row r="38" spans="1:54" ht="15.75" customHeight="1" thickBot="1" x14ac:dyDescent="0.3">
      <c r="A38" s="10" t="s">
        <v>13</v>
      </c>
      <c r="B38" s="148"/>
      <c r="C38" s="10" t="s">
        <v>13</v>
      </c>
      <c r="D38" s="150"/>
      <c r="E38" s="92"/>
      <c r="F38" s="92"/>
      <c r="G38" s="150"/>
      <c r="H38" s="26" t="s">
        <v>52</v>
      </c>
      <c r="I38" s="61">
        <v>0</v>
      </c>
      <c r="J38" s="61">
        <v>0</v>
      </c>
      <c r="N38" s="92"/>
      <c r="O38" s="116"/>
      <c r="P38" s="45"/>
      <c r="R38" s="45"/>
      <c r="S38" s="43"/>
      <c r="T38" s="43"/>
      <c r="U38" s="43"/>
      <c r="V38" s="43"/>
      <c r="W38" s="43"/>
      <c r="X38" s="43"/>
      <c r="Y38" s="43"/>
      <c r="Z38" s="43"/>
      <c r="AC38" s="1" t="e">
        <f>VLOOKUP(L15,AC33:AD35,2,)</f>
        <v>#N/A</v>
      </c>
      <c r="AD38"/>
      <c r="AE38">
        <v>6</v>
      </c>
      <c r="AF38">
        <v>60000</v>
      </c>
      <c r="AG38">
        <v>10000000</v>
      </c>
      <c r="AH38" t="b">
        <f>AND(AD30&gt;MIN(AF38:AG38),AD30&lt;MAX(AF38:AG38))</f>
        <v>0</v>
      </c>
      <c r="AI38">
        <v>30</v>
      </c>
      <c r="AK38" s="49" t="s">
        <v>66</v>
      </c>
      <c r="AL38" s="50"/>
      <c r="AP38" s="72">
        <v>0.28000000000000003</v>
      </c>
      <c r="AR38" s="69" t="s">
        <v>134</v>
      </c>
      <c r="AS38" s="70">
        <v>510400</v>
      </c>
      <c r="AT38" s="70">
        <v>331760</v>
      </c>
    </row>
    <row r="39" spans="1:54" thickBot="1" x14ac:dyDescent="0.3">
      <c r="A39" s="61">
        <v>0</v>
      </c>
      <c r="B39" s="148"/>
      <c r="C39" s="61">
        <v>0</v>
      </c>
      <c r="D39" s="150"/>
      <c r="E39" s="97"/>
      <c r="F39" s="97"/>
      <c r="G39" s="150"/>
      <c r="H39" s="26" t="s">
        <v>53</v>
      </c>
      <c r="I39" s="61">
        <v>0</v>
      </c>
      <c r="J39" s="61">
        <v>0</v>
      </c>
      <c r="K39" s="85"/>
      <c r="L39" s="7"/>
      <c r="M39" s="55"/>
      <c r="N39" s="116"/>
      <c r="O39" s="116"/>
      <c r="R39" s="43"/>
      <c r="S39" s="43"/>
      <c r="T39" s="43"/>
      <c r="U39" s="43"/>
      <c r="V39" s="43"/>
      <c r="W39" s="43"/>
      <c r="X39" s="43"/>
      <c r="Y39" s="43"/>
      <c r="Z39" s="43"/>
      <c r="AC39"/>
      <c r="AD39"/>
      <c r="AE39"/>
      <c r="AF39"/>
      <c r="AG39"/>
      <c r="AH39"/>
      <c r="AI39"/>
      <c r="AK39" s="49" t="s">
        <v>67</v>
      </c>
      <c r="AL39" s="51">
        <v>10</v>
      </c>
      <c r="AM39" s="3">
        <f>AL40*AL39</f>
        <v>120</v>
      </c>
      <c r="AP39" s="72">
        <v>0.29000000000000004</v>
      </c>
      <c r="AR39" s="67" t="s">
        <v>135</v>
      </c>
      <c r="AS39" s="68">
        <v>510400</v>
      </c>
      <c r="AT39" s="68">
        <v>331760</v>
      </c>
      <c r="AX39" s="18">
        <f>H26</f>
        <v>0</v>
      </c>
      <c r="BA39" s="18">
        <f>J26</f>
        <v>0</v>
      </c>
    </row>
    <row r="40" spans="1:54" thickBot="1" x14ac:dyDescent="0.3">
      <c r="A40" s="10" t="s">
        <v>37</v>
      </c>
      <c r="B40" s="148"/>
      <c r="C40" s="10" t="s">
        <v>37</v>
      </c>
      <c r="D40" s="150"/>
      <c r="E40" s="92"/>
      <c r="F40" s="92"/>
      <c r="G40" s="150"/>
      <c r="H40" s="26" t="s">
        <v>54</v>
      </c>
      <c r="I40" s="61">
        <v>0</v>
      </c>
      <c r="J40" s="61">
        <v>0</v>
      </c>
      <c r="K40" s="107" t="s">
        <v>59</v>
      </c>
      <c r="L40" s="116" t="s">
        <v>77</v>
      </c>
      <c r="M40" s="112">
        <f>IF(L3="Yes",(I37*0.01)+J36+J38+J39+J40+J41+J42,(I37*0.01)+J35+J36+J38+J39+J40+J41+J42)</f>
        <v>0</v>
      </c>
      <c r="N40" s="45"/>
      <c r="R40" s="43"/>
      <c r="S40" s="43"/>
      <c r="T40" s="43"/>
      <c r="U40" s="43"/>
      <c r="V40" s="43"/>
      <c r="W40" s="43"/>
      <c r="X40" s="43"/>
      <c r="Y40" s="43"/>
      <c r="Z40" s="43"/>
      <c r="AC40" t="b">
        <v>1</v>
      </c>
      <c r="AD40"/>
      <c r="AE40"/>
      <c r="AF40"/>
      <c r="AG40"/>
      <c r="AH40"/>
      <c r="AI40"/>
      <c r="AK40" s="49" t="s">
        <v>68</v>
      </c>
      <c r="AL40" s="51">
        <v>12</v>
      </c>
      <c r="AP40" s="72">
        <v>0.30000000000000004</v>
      </c>
      <c r="AR40" s="69" t="s">
        <v>136</v>
      </c>
      <c r="AS40" s="70">
        <v>510400</v>
      </c>
      <c r="AT40" s="70">
        <v>331760</v>
      </c>
    </row>
    <row r="41" spans="1:54" thickBot="1" x14ac:dyDescent="0.3">
      <c r="A41" s="59" t="s">
        <v>42</v>
      </c>
      <c r="B41" s="148"/>
      <c r="C41" s="59"/>
      <c r="D41" s="150"/>
      <c r="E41" s="99"/>
      <c r="F41" s="99"/>
      <c r="G41" s="150"/>
      <c r="H41" s="26" t="s">
        <v>55</v>
      </c>
      <c r="I41" s="61">
        <v>0</v>
      </c>
      <c r="J41" s="61">
        <v>0</v>
      </c>
      <c r="K41" s="110">
        <f>IF(L3="Yes",SUM(I36:I41),SUM(I35:I41))</f>
        <v>0</v>
      </c>
      <c r="L41" s="116" t="s">
        <v>57</v>
      </c>
      <c r="M41" s="112">
        <f>IF(L3="Yes",L21+J36+J38+J39+J40+J41+J42,L21+J35+J36+J38+J39+J40+J41+J42)</f>
        <v>0</v>
      </c>
      <c r="N41" s="45"/>
      <c r="R41" s="43"/>
      <c r="S41" s="43"/>
      <c r="T41" s="43"/>
      <c r="U41" s="43"/>
      <c r="V41" s="43"/>
      <c r="W41" s="43"/>
      <c r="X41" s="43"/>
      <c r="Y41" s="43"/>
      <c r="Z41" s="43"/>
      <c r="AC41" t="s">
        <v>75</v>
      </c>
      <c r="AD41" t="s">
        <v>76</v>
      </c>
      <c r="AE41"/>
      <c r="AF41"/>
      <c r="AG41"/>
      <c r="AH41"/>
      <c r="AI41"/>
      <c r="AK41" s="49"/>
      <c r="AL41" s="51"/>
      <c r="AP41" s="72">
        <v>0.31000000000000005</v>
      </c>
      <c r="AR41" s="67" t="s">
        <v>137</v>
      </c>
      <c r="AS41" s="68">
        <v>510400</v>
      </c>
      <c r="AT41" s="68">
        <v>355350</v>
      </c>
    </row>
    <row r="42" spans="1:54" thickBot="1" x14ac:dyDescent="0.3">
      <c r="A42" s="10" t="s">
        <v>14</v>
      </c>
      <c r="B42" s="148"/>
      <c r="C42" s="10" t="s">
        <v>14</v>
      </c>
      <c r="D42" s="150"/>
      <c r="E42" s="92"/>
      <c r="F42" s="92"/>
      <c r="G42" s="150"/>
      <c r="H42" s="26" t="s">
        <v>56</v>
      </c>
      <c r="I42" s="41"/>
      <c r="J42" s="61">
        <v>0</v>
      </c>
      <c r="K42" s="87"/>
      <c r="L42" s="116" t="s">
        <v>58</v>
      </c>
      <c r="M42" s="112">
        <f>IF(L3="Yes",L22+J36+J38+J39+J40+J41+J42,L22+J35+J36+J38+J39+J40+J41+J42)</f>
        <v>0</v>
      </c>
      <c r="N42" s="45"/>
      <c r="R42" s="43"/>
      <c r="S42" s="43"/>
      <c r="T42" s="43"/>
      <c r="U42" s="43"/>
      <c r="V42" s="43"/>
      <c r="W42" s="43"/>
      <c r="X42" s="43"/>
      <c r="Y42" s="43"/>
      <c r="Z42" s="43"/>
      <c r="AC42" s="39" t="str">
        <f>IF(L17="yes",L18,"NA")</f>
        <v>NA</v>
      </c>
      <c r="AD42" s="39"/>
      <c r="AE42"/>
      <c r="AF42"/>
      <c r="AG42"/>
      <c r="AH42"/>
      <c r="AI42"/>
      <c r="AK42" s="52" t="s">
        <v>60</v>
      </c>
      <c r="AL42" s="53">
        <f>(L8+L10)</f>
        <v>0</v>
      </c>
      <c r="AP42" s="72">
        <v>0.31999999999999995</v>
      </c>
      <c r="AR42" s="69" t="s">
        <v>138</v>
      </c>
      <c r="AS42" s="70">
        <v>510400</v>
      </c>
      <c r="AT42" s="70">
        <v>331760</v>
      </c>
    </row>
    <row r="43" spans="1:54" thickBot="1" x14ac:dyDescent="0.3">
      <c r="A43" s="61">
        <v>0</v>
      </c>
      <c r="B43" s="148"/>
      <c r="C43" s="61">
        <v>0</v>
      </c>
      <c r="D43" s="150"/>
      <c r="E43" s="99"/>
      <c r="F43" s="99"/>
      <c r="G43" s="150"/>
      <c r="H43" s="40" t="s">
        <v>78</v>
      </c>
      <c r="I43" s="35">
        <f>I35+I36+I37+I38+I39+I40+I41</f>
        <v>0</v>
      </c>
      <c r="J43" s="35">
        <f>SUM(J35:J42)</f>
        <v>0</v>
      </c>
      <c r="K43" s="88"/>
      <c r="L43" s="93"/>
      <c r="M43" s="132"/>
      <c r="N43" s="45"/>
      <c r="R43" s="43"/>
      <c r="S43" s="43"/>
      <c r="T43" s="43"/>
      <c r="U43" s="43"/>
      <c r="V43" s="43"/>
      <c r="W43" s="43"/>
      <c r="X43" s="43"/>
      <c r="Y43" s="43"/>
      <c r="Z43" s="43"/>
      <c r="AC43" s="38" t="e">
        <f>AD49</f>
        <v>#N/A</v>
      </c>
      <c r="AD43" s="37">
        <f>J37</f>
        <v>0</v>
      </c>
      <c r="AE43"/>
      <c r="AF43"/>
      <c r="AG43"/>
      <c r="AH43"/>
      <c r="AI43"/>
      <c r="AP43" s="72">
        <v>0.32999999999999996</v>
      </c>
      <c r="AR43" s="67" t="s">
        <v>139</v>
      </c>
      <c r="AS43" s="68">
        <v>510400</v>
      </c>
      <c r="AT43" s="68">
        <v>331760</v>
      </c>
    </row>
    <row r="44" spans="1:54" thickBot="1" x14ac:dyDescent="0.3">
      <c r="A44" s="104"/>
      <c r="B44" s="149"/>
      <c r="C44" s="104"/>
      <c r="D44" s="150"/>
      <c r="E44" s="92"/>
      <c r="F44" s="92"/>
      <c r="G44" s="150"/>
      <c r="H44" s="43"/>
      <c r="I44" s="43"/>
      <c r="J44" s="43"/>
      <c r="L44" s="43"/>
      <c r="M44" s="45"/>
      <c r="N44" s="45"/>
      <c r="R44" s="43"/>
      <c r="S44" s="43"/>
      <c r="T44" s="43"/>
      <c r="U44" s="43"/>
      <c r="V44" s="43"/>
      <c r="W44" s="43"/>
      <c r="X44" s="43"/>
      <c r="Y44" s="43"/>
      <c r="Z44" s="43"/>
      <c r="AC44" s="39">
        <f>J37</f>
        <v>0</v>
      </c>
      <c r="AD44" s="37">
        <f>I37*0.005</f>
        <v>0</v>
      </c>
      <c r="AE44"/>
      <c r="AF44"/>
      <c r="AG44">
        <v>2018</v>
      </c>
      <c r="AH44"/>
      <c r="AI44"/>
      <c r="AP44" s="72">
        <v>0.33999999999999997</v>
      </c>
      <c r="AR44" s="69" t="s">
        <v>140</v>
      </c>
      <c r="AS44" s="70">
        <v>510400</v>
      </c>
      <c r="AT44" s="70">
        <v>331760</v>
      </c>
    </row>
    <row r="45" spans="1:54" thickBot="1" x14ac:dyDescent="0.3">
      <c r="A45" s="24"/>
      <c r="B45" s="24"/>
      <c r="C45" s="24"/>
      <c r="D45" s="150"/>
      <c r="E45" s="97"/>
      <c r="F45" s="97"/>
      <c r="G45" s="150"/>
      <c r="H45" s="43"/>
      <c r="I45" s="43"/>
      <c r="J45" s="43"/>
      <c r="L45" s="43"/>
      <c r="R45" s="43"/>
      <c r="S45" s="43"/>
      <c r="T45" s="43"/>
      <c r="U45" s="43"/>
      <c r="V45" s="43"/>
      <c r="W45" s="43"/>
      <c r="X45" s="43"/>
      <c r="Y45" s="43"/>
      <c r="Z45" s="43"/>
      <c r="AC45"/>
      <c r="AD45"/>
      <c r="AE45"/>
      <c r="AF45"/>
      <c r="AG45">
        <v>2019</v>
      </c>
      <c r="AH45"/>
      <c r="AI45"/>
      <c r="AP45" s="72">
        <v>0.35</v>
      </c>
      <c r="AR45" s="67" t="s">
        <v>141</v>
      </c>
      <c r="AS45" s="68">
        <v>510400</v>
      </c>
      <c r="AT45" s="68">
        <v>368000</v>
      </c>
    </row>
    <row r="46" spans="1:54" thickBot="1" x14ac:dyDescent="0.3">
      <c r="A46" s="24"/>
      <c r="B46" s="24"/>
      <c r="C46" s="24"/>
      <c r="D46" s="150"/>
      <c r="E46" s="92"/>
      <c r="F46" s="92"/>
      <c r="G46" s="150"/>
      <c r="H46" s="43"/>
      <c r="I46" s="43"/>
      <c r="J46" s="43"/>
      <c r="L46" s="43"/>
      <c r="R46" s="43"/>
      <c r="S46" s="43"/>
      <c r="T46" s="43"/>
      <c r="U46" s="43"/>
      <c r="V46" s="43"/>
      <c r="W46" s="43"/>
      <c r="X46" s="43"/>
      <c r="Y46" s="43"/>
      <c r="Z46" s="43"/>
      <c r="AC46"/>
      <c r="AD46"/>
      <c r="AE46"/>
      <c r="AF46"/>
      <c r="AG46">
        <v>2020</v>
      </c>
      <c r="AH46"/>
      <c r="AI46"/>
      <c r="AP46" s="72">
        <v>0.36</v>
      </c>
      <c r="AR46" s="69" t="s">
        <v>142</v>
      </c>
      <c r="AS46" s="70">
        <v>510400</v>
      </c>
      <c r="AT46" s="70">
        <v>331760</v>
      </c>
    </row>
    <row r="47" spans="1:54" thickBot="1" x14ac:dyDescent="0.3">
      <c r="A47" s="42"/>
      <c r="C47" s="42"/>
      <c r="D47" s="150"/>
      <c r="E47" s="99"/>
      <c r="F47" s="99"/>
      <c r="G47" s="150"/>
      <c r="H47" s="43"/>
      <c r="I47" s="43"/>
      <c r="J47" s="43"/>
      <c r="L47" s="43"/>
      <c r="R47" s="43"/>
      <c r="S47" s="43"/>
      <c r="T47" s="43"/>
      <c r="U47" s="43"/>
      <c r="V47" s="43"/>
      <c r="W47" s="43"/>
      <c r="X47" s="43"/>
      <c r="Y47" s="43"/>
      <c r="Z47" s="43"/>
      <c r="AC47"/>
      <c r="AD47"/>
      <c r="AE47"/>
      <c r="AF47"/>
      <c r="AG47">
        <v>2021</v>
      </c>
      <c r="AH47"/>
      <c r="AI47"/>
      <c r="AP47" s="72">
        <v>0.37</v>
      </c>
      <c r="AR47" s="67" t="s">
        <v>143</v>
      </c>
      <c r="AS47" s="68">
        <v>510400</v>
      </c>
      <c r="AT47" s="68">
        <v>331760</v>
      </c>
    </row>
    <row r="48" spans="1:54" thickBot="1" x14ac:dyDescent="0.3">
      <c r="A48" s="42"/>
      <c r="C48" s="42"/>
      <c r="D48" s="150"/>
      <c r="E48" s="92"/>
      <c r="F48" s="92"/>
      <c r="G48" s="150"/>
      <c r="H48" s="117">
        <f>_xlfn.DAYS(A9,H49)</f>
        <v>258</v>
      </c>
      <c r="I48" s="117">
        <f>_xlfn.DAYS(C9,I49)</f>
        <v>268</v>
      </c>
      <c r="J48" s="45"/>
      <c r="L48" s="43"/>
      <c r="R48" s="43"/>
      <c r="S48" s="43"/>
      <c r="T48" s="43"/>
      <c r="U48" s="43"/>
      <c r="V48" s="43"/>
      <c r="W48" s="43"/>
      <c r="X48" s="43"/>
      <c r="Y48" s="43"/>
      <c r="Z48" s="43"/>
      <c r="AC48" s="28" t="s">
        <v>65</v>
      </c>
      <c r="AD48" s="29" t="e">
        <f>AC38</f>
        <v>#N/A</v>
      </c>
      <c r="AE48"/>
      <c r="AF48"/>
      <c r="AG48">
        <v>2022</v>
      </c>
      <c r="AH48"/>
      <c r="AI48"/>
      <c r="AP48" s="72">
        <v>0.38</v>
      </c>
      <c r="AR48" s="69" t="s">
        <v>144</v>
      </c>
      <c r="AS48" s="70">
        <v>510400</v>
      </c>
      <c r="AT48" s="70">
        <v>355350</v>
      </c>
    </row>
    <row r="49" spans="1:46" thickBot="1" x14ac:dyDescent="0.3">
      <c r="A49" s="42"/>
      <c r="C49" s="42"/>
      <c r="D49" s="150"/>
      <c r="E49" s="92"/>
      <c r="F49" s="92"/>
      <c r="G49" s="150"/>
      <c r="H49" s="118">
        <f>IF(A7&lt;A5,A5,A7)</f>
        <v>43831</v>
      </c>
      <c r="I49" s="118">
        <f>IF(C7&lt;C5,C5,C7)</f>
        <v>43831</v>
      </c>
      <c r="J49" s="45"/>
      <c r="L49" s="43"/>
      <c r="R49" s="43"/>
      <c r="S49" s="43"/>
      <c r="T49" s="43"/>
      <c r="U49" s="43"/>
      <c r="V49" s="43"/>
      <c r="W49" s="43"/>
      <c r="X49" s="43"/>
      <c r="Y49" s="43"/>
      <c r="Z49" s="43"/>
      <c r="AC49" s="30" t="s">
        <v>66</v>
      </c>
      <c r="AD49" s="31" t="e">
        <f>PMT(AD48/12,AD50*12,-AD53)</f>
        <v>#N/A</v>
      </c>
      <c r="AE49"/>
      <c r="AF49"/>
      <c r="AG49">
        <v>2023</v>
      </c>
      <c r="AH49"/>
      <c r="AI49"/>
      <c r="AP49" s="72">
        <v>0.39</v>
      </c>
      <c r="AR49" s="67" t="s">
        <v>145</v>
      </c>
      <c r="AS49" s="68">
        <v>510400</v>
      </c>
      <c r="AT49" s="68">
        <v>355350</v>
      </c>
    </row>
    <row r="50" spans="1:46" thickBot="1" x14ac:dyDescent="0.3">
      <c r="A50" s="42"/>
      <c r="C50" s="42"/>
      <c r="D50" s="150"/>
      <c r="E50" s="92"/>
      <c r="F50" s="92"/>
      <c r="G50" s="150"/>
      <c r="H50" s="119">
        <f>H48/30.47</f>
        <v>8.4673449294387932</v>
      </c>
      <c r="I50" s="119">
        <f>I48/30.47</f>
        <v>8.7955365933705281</v>
      </c>
      <c r="J50" s="43"/>
      <c r="L50" s="43"/>
      <c r="R50" s="43"/>
      <c r="S50" s="43"/>
      <c r="T50" s="43"/>
      <c r="U50" s="43"/>
      <c r="V50" s="43"/>
      <c r="W50" s="43"/>
      <c r="X50" s="43"/>
      <c r="Y50" s="43"/>
      <c r="Z50" s="43"/>
      <c r="AC50" s="30" t="s">
        <v>67</v>
      </c>
      <c r="AD50" s="32" t="e">
        <f>VLOOKUP(AC40,AH33:AI38,2,)</f>
        <v>#N/A</v>
      </c>
      <c r="AE50"/>
      <c r="AF50"/>
      <c r="AG50">
        <v>2024</v>
      </c>
      <c r="AH50"/>
      <c r="AI50"/>
      <c r="AP50" s="72">
        <v>0.4</v>
      </c>
      <c r="AR50" s="69" t="s">
        <v>146</v>
      </c>
      <c r="AS50" s="70">
        <v>510400</v>
      </c>
      <c r="AT50" s="70">
        <v>331760</v>
      </c>
    </row>
    <row r="51" spans="1:46" thickBot="1" x14ac:dyDescent="0.3">
      <c r="A51" s="42"/>
      <c r="C51" s="42"/>
      <c r="D51" s="150"/>
      <c r="E51" s="42"/>
      <c r="F51" s="42"/>
      <c r="G51" s="150"/>
      <c r="H51" s="43"/>
      <c r="I51" s="43"/>
      <c r="J51" s="43"/>
      <c r="L51" s="43"/>
      <c r="R51" s="43"/>
      <c r="S51" s="43"/>
      <c r="T51" s="43"/>
      <c r="U51" s="43"/>
      <c r="V51" s="43"/>
      <c r="W51" s="43"/>
      <c r="X51" s="43"/>
      <c r="Y51" s="43"/>
      <c r="Z51" s="43"/>
      <c r="AC51" s="30" t="s">
        <v>68</v>
      </c>
      <c r="AD51" s="32">
        <v>12</v>
      </c>
      <c r="AE51"/>
      <c r="AF51"/>
      <c r="AG51"/>
      <c r="AH51"/>
      <c r="AI51"/>
      <c r="AP51" s="72">
        <v>0.41000000000000003</v>
      </c>
      <c r="AR51" s="67" t="s">
        <v>147</v>
      </c>
      <c r="AS51" s="68">
        <v>510400</v>
      </c>
      <c r="AT51" s="68">
        <v>331760</v>
      </c>
    </row>
    <row r="52" spans="1:46" thickBot="1" x14ac:dyDescent="0.3">
      <c r="A52" s="42"/>
      <c r="C52" s="42"/>
      <c r="D52" s="150"/>
      <c r="E52" s="42"/>
      <c r="F52" s="42"/>
      <c r="G52" s="150"/>
      <c r="H52" s="43"/>
      <c r="I52" s="43"/>
      <c r="J52" s="43"/>
      <c r="L52" s="43"/>
      <c r="R52" s="43"/>
      <c r="S52" s="43"/>
      <c r="T52" s="43"/>
      <c r="U52" s="43"/>
      <c r="V52" s="43"/>
      <c r="W52" s="43"/>
      <c r="X52" s="43"/>
      <c r="Y52" s="43"/>
      <c r="Z52" s="43"/>
      <c r="AC52" s="30"/>
      <c r="AD52" s="32"/>
      <c r="AE52"/>
      <c r="AF52"/>
      <c r="AG52"/>
      <c r="AH52"/>
      <c r="AI52"/>
      <c r="AP52" s="72">
        <v>0.42000000000000004</v>
      </c>
      <c r="AR52" s="69" t="s">
        <v>148</v>
      </c>
      <c r="AS52" s="70">
        <v>510400</v>
      </c>
      <c r="AT52" s="70">
        <v>331760</v>
      </c>
    </row>
    <row r="53" spans="1:46" thickBot="1" x14ac:dyDescent="0.3">
      <c r="A53" s="42"/>
      <c r="C53" s="42"/>
      <c r="D53" s="150"/>
      <c r="E53" s="42"/>
      <c r="F53" s="42"/>
      <c r="G53" s="150"/>
      <c r="H53" s="43"/>
      <c r="I53" s="43"/>
      <c r="J53" s="43"/>
      <c r="L53" s="43"/>
      <c r="R53" s="43"/>
      <c r="S53" s="43"/>
      <c r="T53" s="43"/>
      <c r="U53" s="43"/>
      <c r="V53" s="43"/>
      <c r="W53" s="43"/>
      <c r="X53" s="43"/>
      <c r="Y53" s="43"/>
      <c r="Z53" s="43"/>
      <c r="AC53" s="33" t="s">
        <v>60</v>
      </c>
      <c r="AD53" s="34">
        <f>AD30</f>
        <v>0</v>
      </c>
      <c r="AE53"/>
      <c r="AF53"/>
      <c r="AG53"/>
      <c r="AH53"/>
      <c r="AI53"/>
      <c r="AP53" s="72">
        <v>0.43000000000000005</v>
      </c>
      <c r="AR53" s="67" t="s">
        <v>149</v>
      </c>
      <c r="AS53" s="68">
        <v>510400</v>
      </c>
      <c r="AT53" s="68">
        <v>331760</v>
      </c>
    </row>
    <row r="54" spans="1:46" thickBot="1" x14ac:dyDescent="0.3">
      <c r="A54" s="42"/>
      <c r="C54" s="42"/>
      <c r="D54" s="150"/>
      <c r="E54" s="42"/>
      <c r="F54" s="42"/>
      <c r="G54" s="150"/>
      <c r="H54" s="43"/>
      <c r="I54" s="43"/>
      <c r="J54" s="43"/>
      <c r="L54" s="43"/>
      <c r="R54" s="43"/>
      <c r="S54" s="43"/>
      <c r="T54" s="43"/>
      <c r="U54" s="43"/>
      <c r="V54" s="43"/>
      <c r="W54" s="43"/>
      <c r="X54" s="43"/>
      <c r="Y54" s="43"/>
      <c r="Z54" s="43"/>
      <c r="AP54" s="72">
        <v>0.44000000000000006</v>
      </c>
      <c r="AR54" s="69" t="s">
        <v>150</v>
      </c>
      <c r="AS54" s="70">
        <v>510400</v>
      </c>
      <c r="AT54" s="70">
        <v>331760</v>
      </c>
    </row>
    <row r="55" spans="1:46" thickBot="1" x14ac:dyDescent="0.3">
      <c r="A55" s="42"/>
      <c r="C55" s="42"/>
      <c r="D55" s="150"/>
      <c r="E55" s="42"/>
      <c r="F55" s="42"/>
      <c r="G55" s="150"/>
      <c r="H55" s="43"/>
      <c r="I55" s="43"/>
      <c r="J55" s="43"/>
      <c r="L55" s="43"/>
      <c r="R55" s="43"/>
      <c r="S55" s="43"/>
      <c r="T55" s="43"/>
      <c r="U55" s="43"/>
      <c r="V55" s="43"/>
      <c r="W55" s="43"/>
      <c r="X55" s="43"/>
      <c r="Y55" s="43"/>
      <c r="Z55" s="43"/>
      <c r="AP55" s="72">
        <v>0.44999999999999996</v>
      </c>
      <c r="AR55" s="67" t="s">
        <v>151</v>
      </c>
      <c r="AS55" s="68">
        <v>510400</v>
      </c>
      <c r="AT55" s="68">
        <v>355350</v>
      </c>
    </row>
    <row r="56" spans="1:46" thickBot="1" x14ac:dyDescent="0.3">
      <c r="A56" s="42"/>
      <c r="C56" s="42"/>
      <c r="D56" s="150"/>
      <c r="E56" s="42"/>
      <c r="F56" s="42"/>
      <c r="G56" s="150"/>
      <c r="H56" s="43"/>
      <c r="I56" s="43"/>
      <c r="J56" s="43"/>
      <c r="L56" s="43"/>
      <c r="R56" s="43"/>
      <c r="S56" s="43"/>
      <c r="T56" s="43"/>
      <c r="U56" s="43"/>
      <c r="V56" s="43"/>
      <c r="W56" s="43"/>
      <c r="X56" s="43"/>
      <c r="Y56" s="43"/>
      <c r="Z56" s="43"/>
      <c r="AP56" s="72">
        <v>0.46</v>
      </c>
      <c r="AR56" s="69" t="s">
        <v>152</v>
      </c>
      <c r="AS56" s="70">
        <v>510400</v>
      </c>
      <c r="AT56" s="70">
        <v>368000</v>
      </c>
    </row>
    <row r="57" spans="1:46" thickBot="1" x14ac:dyDescent="0.3">
      <c r="A57" s="42"/>
      <c r="C57" s="42"/>
      <c r="D57" s="150"/>
      <c r="E57" s="42"/>
      <c r="F57" s="42"/>
      <c r="G57" s="150"/>
      <c r="H57" s="43"/>
      <c r="I57" s="43"/>
      <c r="J57" s="43"/>
      <c r="L57" s="43"/>
      <c r="R57" s="43"/>
      <c r="S57" s="43"/>
      <c r="T57" s="43"/>
      <c r="U57" s="43"/>
      <c r="V57" s="43"/>
      <c r="W57" s="43"/>
      <c r="X57" s="43"/>
      <c r="Y57" s="43"/>
      <c r="Z57" s="43"/>
      <c r="AP57" s="72">
        <v>0.47</v>
      </c>
      <c r="AR57" s="67" t="s">
        <v>153</v>
      </c>
      <c r="AS57" s="68">
        <v>510400</v>
      </c>
      <c r="AT57" s="68">
        <v>331760</v>
      </c>
    </row>
    <row r="58" spans="1:46" thickBot="1" x14ac:dyDescent="0.3">
      <c r="A58" s="42"/>
      <c r="C58" s="42"/>
      <c r="D58" s="150"/>
      <c r="E58" s="42"/>
      <c r="F58" s="42"/>
      <c r="G58" s="150"/>
      <c r="H58" s="43"/>
      <c r="I58" s="43"/>
      <c r="J58" s="43"/>
      <c r="L58" s="43"/>
      <c r="R58" s="43"/>
      <c r="S58" s="43"/>
      <c r="T58" s="43"/>
      <c r="U58" s="43"/>
      <c r="V58" s="43"/>
      <c r="W58" s="43"/>
      <c r="X58" s="43"/>
      <c r="Y58" s="43"/>
      <c r="Z58" s="43"/>
      <c r="AP58" s="72">
        <v>0.48</v>
      </c>
      <c r="AR58" s="69" t="s">
        <v>154</v>
      </c>
      <c r="AS58" s="70">
        <v>510400</v>
      </c>
      <c r="AT58" s="70">
        <v>331760</v>
      </c>
    </row>
    <row r="59" spans="1:46" thickBot="1" x14ac:dyDescent="0.3">
      <c r="A59" s="42"/>
      <c r="C59" s="42"/>
      <c r="D59" s="150"/>
      <c r="E59" s="42"/>
      <c r="F59" s="42"/>
      <c r="G59" s="150"/>
      <c r="H59" s="43"/>
      <c r="I59" s="43"/>
      <c r="J59" s="43"/>
      <c r="L59" s="43"/>
      <c r="R59" s="43"/>
      <c r="S59" s="43"/>
      <c r="T59" s="43"/>
      <c r="U59" s="43"/>
      <c r="V59" s="43"/>
      <c r="W59" s="43"/>
      <c r="X59" s="43"/>
      <c r="Y59" s="43"/>
      <c r="Z59" s="43"/>
      <c r="AP59" s="72">
        <v>0.49</v>
      </c>
      <c r="AR59" s="67" t="s">
        <v>155</v>
      </c>
      <c r="AS59" s="68">
        <v>510400</v>
      </c>
      <c r="AT59" s="68">
        <v>331760</v>
      </c>
    </row>
    <row r="60" spans="1:46" thickBot="1" x14ac:dyDescent="0.3">
      <c r="A60" s="42"/>
      <c r="C60" s="42"/>
      <c r="D60" s="150"/>
      <c r="E60" s="42"/>
      <c r="F60" s="42"/>
      <c r="G60" s="150"/>
      <c r="H60" s="43"/>
      <c r="I60" s="43"/>
      <c r="J60" s="43"/>
      <c r="L60" s="43"/>
      <c r="R60" s="43"/>
      <c r="S60" s="43"/>
      <c r="T60" s="43"/>
      <c r="U60" s="43"/>
      <c r="V60" s="43"/>
      <c r="W60" s="43"/>
      <c r="X60" s="43"/>
      <c r="Y60" s="43"/>
      <c r="Z60" s="43"/>
      <c r="AP60" s="72">
        <v>0.5</v>
      </c>
      <c r="AR60" s="69" t="s">
        <v>156</v>
      </c>
      <c r="AS60" s="70">
        <v>510400</v>
      </c>
      <c r="AT60" s="70">
        <v>331760</v>
      </c>
    </row>
    <row r="61" spans="1:46" thickBot="1" x14ac:dyDescent="0.3">
      <c r="A61" s="42"/>
      <c r="C61" s="42"/>
      <c r="D61" s="150"/>
      <c r="E61" s="42"/>
      <c r="F61" s="42"/>
      <c r="G61" s="150"/>
      <c r="H61" s="43"/>
      <c r="I61" s="43"/>
      <c r="J61" s="43"/>
      <c r="L61" s="43"/>
      <c r="R61" s="43"/>
      <c r="S61" s="43"/>
      <c r="T61" s="43"/>
      <c r="U61" s="43"/>
      <c r="V61" s="43"/>
      <c r="W61" s="43"/>
      <c r="X61" s="43"/>
      <c r="Y61" s="43"/>
      <c r="Z61" s="43"/>
      <c r="AP61" s="72">
        <v>0.51</v>
      </c>
      <c r="AR61" s="67" t="s">
        <v>157</v>
      </c>
      <c r="AS61" s="68">
        <v>510400</v>
      </c>
      <c r="AT61" s="68">
        <v>331760</v>
      </c>
    </row>
    <row r="62" spans="1:46" thickBot="1" x14ac:dyDescent="0.3">
      <c r="A62" s="42"/>
      <c r="C62" s="42"/>
      <c r="D62" s="150"/>
      <c r="E62" s="42"/>
      <c r="F62" s="42"/>
      <c r="G62" s="150"/>
      <c r="H62" s="43"/>
      <c r="I62" s="43"/>
      <c r="J62" s="43"/>
      <c r="L62" s="43"/>
      <c r="R62" s="43"/>
      <c r="S62" s="43"/>
      <c r="T62" s="43"/>
      <c r="U62" s="43"/>
      <c r="V62" s="43"/>
      <c r="W62" s="43"/>
      <c r="X62" s="43"/>
      <c r="Y62" s="43"/>
      <c r="Z62" s="43"/>
      <c r="AP62" s="72">
        <v>0.52</v>
      </c>
      <c r="AR62" s="69" t="s">
        <v>158</v>
      </c>
      <c r="AS62" s="70">
        <v>510400</v>
      </c>
      <c r="AT62" s="70">
        <v>331760</v>
      </c>
    </row>
    <row r="63" spans="1:46" thickBot="1" x14ac:dyDescent="0.3">
      <c r="A63" s="42"/>
      <c r="C63" s="42"/>
      <c r="D63" s="150"/>
      <c r="E63" s="42"/>
      <c r="F63" s="42"/>
      <c r="G63" s="150"/>
      <c r="H63" s="43"/>
      <c r="I63" s="43"/>
      <c r="J63" s="43"/>
      <c r="L63" s="43"/>
      <c r="R63" s="43"/>
      <c r="S63" s="43"/>
      <c r="T63" s="43"/>
      <c r="U63" s="43"/>
      <c r="V63" s="43"/>
      <c r="W63" s="43"/>
      <c r="X63" s="43"/>
      <c r="Y63" s="43"/>
      <c r="Z63" s="43"/>
      <c r="AP63" s="72">
        <v>0.53</v>
      </c>
      <c r="AR63" s="67" t="s">
        <v>159</v>
      </c>
      <c r="AS63" s="68">
        <v>510400</v>
      </c>
      <c r="AT63" s="68">
        <v>331760</v>
      </c>
    </row>
    <row r="64" spans="1:46" thickBot="1" x14ac:dyDescent="0.3">
      <c r="A64" s="42"/>
      <c r="C64" s="42"/>
      <c r="D64" s="150"/>
      <c r="E64" s="42"/>
      <c r="F64" s="42"/>
      <c r="G64" s="150"/>
      <c r="H64" s="43"/>
      <c r="I64" s="43"/>
      <c r="J64" s="43"/>
      <c r="L64" s="43"/>
      <c r="R64" s="43"/>
      <c r="S64" s="43"/>
      <c r="T64" s="43"/>
      <c r="U64" s="43"/>
      <c r="V64" s="43"/>
      <c r="W64" s="43"/>
      <c r="X64" s="43"/>
      <c r="Y64" s="43"/>
      <c r="Z64" s="43"/>
      <c r="AP64" s="72">
        <v>0.54</v>
      </c>
      <c r="AR64" s="69" t="s">
        <v>160</v>
      </c>
      <c r="AS64" s="70">
        <v>510400</v>
      </c>
      <c r="AT64" s="70">
        <v>368000</v>
      </c>
    </row>
    <row r="65" spans="1:46" thickBot="1" x14ac:dyDescent="0.3">
      <c r="A65" s="42"/>
      <c r="C65" s="42"/>
      <c r="D65" s="150"/>
      <c r="E65" s="42"/>
      <c r="F65" s="42"/>
      <c r="G65" s="150"/>
      <c r="H65" s="43"/>
      <c r="I65" s="43"/>
      <c r="J65" s="43"/>
      <c r="L65" s="43"/>
      <c r="R65" s="43"/>
      <c r="S65" s="43"/>
      <c r="T65" s="43"/>
      <c r="U65" s="43"/>
      <c r="V65" s="43"/>
      <c r="W65" s="43"/>
      <c r="X65" s="43"/>
      <c r="Y65" s="43"/>
      <c r="Z65" s="43"/>
      <c r="AP65" s="72">
        <v>0.55000000000000004</v>
      </c>
      <c r="AR65" s="67" t="s">
        <v>161</v>
      </c>
      <c r="AS65" s="68">
        <v>510400</v>
      </c>
      <c r="AT65" s="68">
        <v>331760</v>
      </c>
    </row>
    <row r="66" spans="1:46" thickBot="1" x14ac:dyDescent="0.3">
      <c r="A66" s="42"/>
      <c r="C66" s="42"/>
      <c r="D66" s="150"/>
      <c r="E66" s="42"/>
      <c r="F66" s="42"/>
      <c r="G66" s="150"/>
      <c r="H66" s="43"/>
      <c r="I66" s="43"/>
      <c r="J66" s="43"/>
      <c r="L66" s="43"/>
      <c r="R66" s="43"/>
      <c r="S66" s="43"/>
      <c r="T66" s="43"/>
      <c r="U66" s="43"/>
      <c r="V66" s="43"/>
      <c r="W66" s="43"/>
      <c r="X66" s="43"/>
      <c r="Y66" s="43"/>
      <c r="Z66" s="43"/>
      <c r="AP66" s="72">
        <v>0.56000000000000005</v>
      </c>
      <c r="AR66" s="69" t="s">
        <v>162</v>
      </c>
      <c r="AS66" s="70">
        <v>510400</v>
      </c>
      <c r="AT66" s="70">
        <v>331760</v>
      </c>
    </row>
    <row r="67" spans="1:46" thickBot="1" x14ac:dyDescent="0.3">
      <c r="A67" s="42"/>
      <c r="C67" s="42"/>
      <c r="D67" s="150"/>
      <c r="E67" s="42"/>
      <c r="F67" s="42"/>
      <c r="G67" s="150"/>
      <c r="H67" s="43"/>
      <c r="I67" s="43"/>
      <c r="J67" s="43"/>
      <c r="L67" s="43"/>
      <c r="R67" s="43"/>
      <c r="S67" s="43"/>
      <c r="T67" s="43"/>
      <c r="U67" s="43"/>
      <c r="V67" s="43"/>
      <c r="W67" s="43"/>
      <c r="X67" s="43"/>
      <c r="Y67" s="43"/>
      <c r="Z67" s="43"/>
      <c r="AP67" s="72">
        <v>0.56999999999999995</v>
      </c>
      <c r="AR67" s="67" t="s">
        <v>163</v>
      </c>
      <c r="AS67" s="68">
        <v>510400</v>
      </c>
      <c r="AT67" s="68">
        <v>355350</v>
      </c>
    </row>
    <row r="68" spans="1:46" thickBot="1" x14ac:dyDescent="0.3">
      <c r="A68" s="42"/>
      <c r="C68" s="42"/>
      <c r="D68" s="150"/>
      <c r="E68" s="42"/>
      <c r="F68" s="42"/>
      <c r="G68" s="150"/>
      <c r="H68" s="43"/>
      <c r="I68" s="43"/>
      <c r="J68" s="43"/>
      <c r="L68" s="43"/>
      <c r="R68" s="43"/>
      <c r="S68" s="43"/>
      <c r="T68" s="43"/>
      <c r="U68" s="43"/>
      <c r="V68" s="43"/>
      <c r="W68" s="43"/>
      <c r="X68" s="43"/>
      <c r="Y68" s="43"/>
      <c r="Z68" s="43"/>
      <c r="AP68" s="72">
        <v>0.57999999999999996</v>
      </c>
      <c r="AR68" s="69" t="s">
        <v>164</v>
      </c>
      <c r="AS68" s="70">
        <v>510400</v>
      </c>
      <c r="AT68" s="70">
        <v>331760</v>
      </c>
    </row>
    <row r="69" spans="1:46" thickBot="1" x14ac:dyDescent="0.3">
      <c r="A69" s="42"/>
      <c r="C69" s="42"/>
      <c r="D69" s="150"/>
      <c r="E69" s="42"/>
      <c r="F69" s="42"/>
      <c r="G69" s="150"/>
      <c r="H69" s="43"/>
      <c r="I69" s="43"/>
      <c r="J69" s="43"/>
      <c r="L69" s="43"/>
      <c r="R69" s="43"/>
      <c r="S69" s="43"/>
      <c r="T69" s="43"/>
      <c r="U69" s="43"/>
      <c r="V69" s="43"/>
      <c r="W69" s="43"/>
      <c r="X69" s="43"/>
      <c r="Y69" s="43"/>
      <c r="Z69" s="43"/>
      <c r="AP69" s="72">
        <v>0.59</v>
      </c>
      <c r="AR69" s="67" t="s">
        <v>165</v>
      </c>
      <c r="AS69" s="68">
        <v>510400</v>
      </c>
      <c r="AT69" s="68">
        <v>331760</v>
      </c>
    </row>
    <row r="70" spans="1:46" thickBot="1" x14ac:dyDescent="0.3">
      <c r="A70" s="42"/>
      <c r="C70" s="42"/>
      <c r="D70" s="150"/>
      <c r="E70" s="42"/>
      <c r="F70" s="42"/>
      <c r="G70" s="150"/>
      <c r="H70" s="43"/>
      <c r="I70" s="43"/>
      <c r="J70" s="43"/>
      <c r="L70" s="43"/>
      <c r="R70" s="43"/>
      <c r="S70" s="43"/>
      <c r="T70" s="43"/>
      <c r="U70" s="43"/>
      <c r="V70" s="43"/>
      <c r="W70" s="43"/>
      <c r="X70" s="43"/>
      <c r="Y70" s="43"/>
      <c r="Z70" s="43"/>
      <c r="AP70" s="72">
        <v>0.6</v>
      </c>
      <c r="AR70" s="69" t="s">
        <v>166</v>
      </c>
      <c r="AS70" s="70">
        <v>510400</v>
      </c>
      <c r="AT70" s="70">
        <v>331760</v>
      </c>
    </row>
    <row r="71" spans="1:46" thickBot="1" x14ac:dyDescent="0.3">
      <c r="A71" s="42"/>
      <c r="C71" s="42"/>
      <c r="D71" s="150"/>
      <c r="E71" s="42"/>
      <c r="F71" s="42"/>
      <c r="G71" s="150"/>
      <c r="H71" s="43"/>
      <c r="I71" s="43"/>
      <c r="J71" s="43"/>
      <c r="L71" s="43"/>
      <c r="R71" s="43"/>
      <c r="S71" s="43"/>
      <c r="T71" s="43"/>
      <c r="U71" s="43"/>
      <c r="V71" s="43"/>
      <c r="W71" s="43"/>
      <c r="X71" s="43"/>
      <c r="Y71" s="43"/>
      <c r="Z71" s="43"/>
      <c r="AP71" s="72">
        <v>0.61</v>
      </c>
      <c r="AR71" s="67" t="s">
        <v>167</v>
      </c>
      <c r="AS71" s="68">
        <v>510400</v>
      </c>
      <c r="AT71" s="68">
        <v>331760</v>
      </c>
    </row>
    <row r="72" spans="1:46" thickBot="1" x14ac:dyDescent="0.3">
      <c r="A72" s="42"/>
      <c r="C72" s="42"/>
      <c r="D72" s="150"/>
      <c r="E72" s="42"/>
      <c r="F72" s="42"/>
      <c r="G72" s="150"/>
      <c r="H72" s="43"/>
      <c r="I72" s="43"/>
      <c r="J72" s="43"/>
      <c r="L72" s="43"/>
      <c r="R72" s="43"/>
      <c r="S72" s="43"/>
      <c r="T72" s="43"/>
      <c r="U72" s="43"/>
      <c r="V72" s="43"/>
      <c r="W72" s="43"/>
      <c r="X72" s="43"/>
      <c r="Y72" s="43"/>
      <c r="Z72" s="43"/>
      <c r="AP72" s="72">
        <v>0.62</v>
      </c>
      <c r="AR72" s="69" t="s">
        <v>168</v>
      </c>
      <c r="AS72" s="70">
        <v>510400</v>
      </c>
      <c r="AT72" s="70">
        <v>331760</v>
      </c>
    </row>
    <row r="73" spans="1:46" thickBot="1" x14ac:dyDescent="0.3">
      <c r="A73" s="42"/>
      <c r="C73" s="42"/>
      <c r="D73" s="150"/>
      <c r="E73" s="42"/>
      <c r="F73" s="42"/>
      <c r="G73" s="150"/>
      <c r="H73" s="43"/>
      <c r="I73" s="43"/>
      <c r="J73" s="43"/>
      <c r="L73" s="43"/>
      <c r="R73" s="43"/>
      <c r="S73" s="43"/>
      <c r="T73" s="43"/>
      <c r="U73" s="43"/>
      <c r="V73" s="43"/>
      <c r="W73" s="43"/>
      <c r="X73" s="43"/>
      <c r="Y73" s="43"/>
      <c r="Z73" s="43"/>
      <c r="AP73" s="72">
        <v>0.63</v>
      </c>
      <c r="AR73" s="67" t="s">
        <v>169</v>
      </c>
      <c r="AS73" s="68">
        <v>510400</v>
      </c>
      <c r="AT73" s="68">
        <v>355350</v>
      </c>
    </row>
    <row r="74" spans="1:46" thickBot="1" x14ac:dyDescent="0.3">
      <c r="A74" s="42"/>
      <c r="C74" s="42"/>
      <c r="D74" s="150"/>
      <c r="E74" s="42"/>
      <c r="F74" s="42"/>
      <c r="G74" s="150"/>
      <c r="H74" s="43"/>
      <c r="I74" s="43"/>
      <c r="J74" s="43"/>
      <c r="L74" s="43"/>
      <c r="R74" s="43"/>
      <c r="S74" s="43"/>
      <c r="T74" s="43"/>
      <c r="U74" s="43"/>
      <c r="V74" s="43"/>
      <c r="W74" s="43"/>
      <c r="X74" s="43"/>
      <c r="Y74" s="43"/>
      <c r="Z74" s="43"/>
      <c r="AP74" s="72">
        <v>0.64</v>
      </c>
      <c r="AR74" s="69" t="s">
        <v>170</v>
      </c>
      <c r="AS74" s="70">
        <v>510400</v>
      </c>
      <c r="AT74" s="70">
        <v>331760</v>
      </c>
    </row>
    <row r="75" spans="1:46" thickBot="1" x14ac:dyDescent="0.3">
      <c r="A75" s="42"/>
      <c r="C75" s="42"/>
      <c r="D75" s="150"/>
      <c r="E75" s="42"/>
      <c r="F75" s="42"/>
      <c r="G75" s="150"/>
      <c r="H75" s="43"/>
      <c r="I75" s="43"/>
      <c r="J75" s="43"/>
      <c r="L75" s="43"/>
      <c r="R75" s="43"/>
      <c r="S75" s="43"/>
      <c r="T75" s="43"/>
      <c r="U75" s="43"/>
      <c r="V75" s="43"/>
      <c r="W75" s="43"/>
      <c r="X75" s="43"/>
      <c r="Y75" s="43"/>
      <c r="Z75" s="43"/>
      <c r="AP75" s="72">
        <v>0.65</v>
      </c>
      <c r="AR75" s="67" t="s">
        <v>171</v>
      </c>
      <c r="AS75" s="68">
        <v>510400</v>
      </c>
      <c r="AT75" s="68">
        <v>331760</v>
      </c>
    </row>
    <row r="76" spans="1:46" thickBot="1" x14ac:dyDescent="0.3">
      <c r="A76" s="42"/>
      <c r="C76" s="42"/>
      <c r="D76" s="150"/>
      <c r="E76" s="42"/>
      <c r="F76" s="42"/>
      <c r="G76" s="150"/>
      <c r="H76" s="43"/>
      <c r="I76" s="43"/>
      <c r="J76" s="43"/>
      <c r="L76" s="43"/>
      <c r="R76" s="43"/>
      <c r="S76" s="43"/>
      <c r="T76" s="43"/>
      <c r="U76" s="43"/>
      <c r="V76" s="43"/>
      <c r="W76" s="43"/>
      <c r="X76" s="43"/>
      <c r="Y76" s="43"/>
      <c r="Z76" s="43"/>
      <c r="AP76" s="72">
        <v>0.66</v>
      </c>
      <c r="AR76" s="69" t="s">
        <v>172</v>
      </c>
      <c r="AS76" s="70">
        <v>510400</v>
      </c>
      <c r="AT76" s="70">
        <v>331760</v>
      </c>
    </row>
    <row r="77" spans="1:46" thickBot="1" x14ac:dyDescent="0.3">
      <c r="A77" s="42"/>
      <c r="C77" s="42"/>
      <c r="D77" s="150"/>
      <c r="E77" s="42"/>
      <c r="F77" s="42"/>
      <c r="G77" s="150"/>
      <c r="H77" s="43"/>
      <c r="I77" s="43"/>
      <c r="J77" s="43"/>
      <c r="L77" s="43"/>
      <c r="R77" s="43"/>
      <c r="S77" s="43"/>
      <c r="T77" s="43"/>
      <c r="U77" s="43"/>
      <c r="V77" s="43"/>
      <c r="W77" s="43"/>
      <c r="X77" s="43"/>
      <c r="Y77" s="43"/>
      <c r="Z77" s="43"/>
      <c r="AP77" s="72">
        <v>0.67</v>
      </c>
      <c r="AR77" s="67" t="s">
        <v>173</v>
      </c>
      <c r="AS77" s="68">
        <v>510400</v>
      </c>
      <c r="AT77" s="68">
        <v>331760</v>
      </c>
    </row>
    <row r="78" spans="1:46" thickBot="1" x14ac:dyDescent="0.3">
      <c r="A78" s="42"/>
      <c r="C78" s="42"/>
      <c r="D78" s="150"/>
      <c r="E78" s="42"/>
      <c r="F78" s="42"/>
      <c r="G78" s="150"/>
      <c r="H78" s="43"/>
      <c r="I78" s="43"/>
      <c r="J78" s="43"/>
      <c r="L78" s="43"/>
      <c r="R78" s="43"/>
      <c r="S78" s="43"/>
      <c r="T78" s="43"/>
      <c r="U78" s="43"/>
      <c r="V78" s="43"/>
      <c r="W78" s="43"/>
      <c r="X78" s="43"/>
      <c r="Y78" s="43"/>
      <c r="Z78" s="43"/>
      <c r="AP78" s="72">
        <v>0.68</v>
      </c>
      <c r="AR78" s="69" t="s">
        <v>174</v>
      </c>
      <c r="AS78" s="70">
        <v>510400</v>
      </c>
      <c r="AT78" s="70">
        <v>331760</v>
      </c>
    </row>
    <row r="79" spans="1:46" thickBot="1" x14ac:dyDescent="0.3">
      <c r="A79" s="42"/>
      <c r="C79" s="42"/>
      <c r="D79" s="150"/>
      <c r="E79" s="42"/>
      <c r="F79" s="42"/>
      <c r="G79" s="150"/>
      <c r="H79" s="43"/>
      <c r="I79" s="43"/>
      <c r="J79" s="43"/>
      <c r="L79" s="43"/>
      <c r="R79" s="43"/>
      <c r="S79" s="43"/>
      <c r="T79" s="43"/>
      <c r="U79" s="43"/>
      <c r="V79" s="43"/>
      <c r="W79" s="43"/>
      <c r="X79" s="43"/>
      <c r="Y79" s="43"/>
      <c r="Z79" s="43"/>
      <c r="AP79" s="72">
        <v>0.69</v>
      </c>
      <c r="AR79" s="67" t="s">
        <v>175</v>
      </c>
      <c r="AS79" s="68">
        <v>510400</v>
      </c>
      <c r="AT79" s="68">
        <v>331760</v>
      </c>
    </row>
    <row r="80" spans="1:46" thickBot="1" x14ac:dyDescent="0.3">
      <c r="A80" s="42"/>
      <c r="C80" s="42"/>
      <c r="D80" s="150"/>
      <c r="E80" s="42"/>
      <c r="F80" s="42"/>
      <c r="G80" s="150"/>
      <c r="H80" s="43"/>
      <c r="I80" s="43"/>
      <c r="J80" s="43"/>
      <c r="L80" s="43"/>
      <c r="R80" s="43"/>
      <c r="S80" s="43"/>
      <c r="T80" s="43"/>
      <c r="U80" s="43"/>
      <c r="V80" s="43"/>
      <c r="W80" s="43"/>
      <c r="X80" s="43"/>
      <c r="Y80" s="43"/>
      <c r="Z80" s="43"/>
      <c r="AP80" s="72">
        <v>0.7</v>
      </c>
      <c r="AR80" s="69" t="s">
        <v>176</v>
      </c>
      <c r="AS80" s="70">
        <v>510400</v>
      </c>
      <c r="AT80" s="70">
        <v>331760</v>
      </c>
    </row>
    <row r="81" spans="1:46" thickBot="1" x14ac:dyDescent="0.3">
      <c r="A81" s="42"/>
      <c r="C81" s="42"/>
      <c r="D81" s="150"/>
      <c r="E81" s="42"/>
      <c r="F81" s="42"/>
      <c r="G81" s="150"/>
      <c r="H81" s="43"/>
      <c r="I81" s="43"/>
      <c r="J81" s="43"/>
      <c r="L81" s="43"/>
      <c r="R81" s="43"/>
      <c r="S81" s="43"/>
      <c r="T81" s="43"/>
      <c r="U81" s="43"/>
      <c r="V81" s="43"/>
      <c r="W81" s="43"/>
      <c r="X81" s="43"/>
      <c r="Y81" s="43"/>
      <c r="Z81" s="43"/>
      <c r="AP81" s="72">
        <v>0.71</v>
      </c>
      <c r="AR81" s="67" t="s">
        <v>177</v>
      </c>
      <c r="AS81" s="68">
        <v>510400</v>
      </c>
      <c r="AT81" s="68">
        <v>331760</v>
      </c>
    </row>
    <row r="82" spans="1:46" thickBot="1" x14ac:dyDescent="0.3">
      <c r="A82" s="42"/>
      <c r="C82" s="42"/>
      <c r="D82" s="150"/>
      <c r="E82" s="42"/>
      <c r="F82" s="42"/>
      <c r="G82" s="150"/>
      <c r="H82" s="43"/>
      <c r="I82" s="43"/>
      <c r="J82" s="43"/>
      <c r="L82" s="43"/>
      <c r="R82" s="43"/>
      <c r="S82" s="43"/>
      <c r="T82" s="43"/>
      <c r="U82" s="43"/>
      <c r="V82" s="43"/>
      <c r="W82" s="43"/>
      <c r="X82" s="43"/>
      <c r="Y82" s="43"/>
      <c r="Z82" s="43"/>
      <c r="AP82" s="72">
        <v>0.72</v>
      </c>
      <c r="AR82" s="69" t="s">
        <v>178</v>
      </c>
      <c r="AS82" s="70">
        <v>510400</v>
      </c>
      <c r="AT82" s="70">
        <v>331760</v>
      </c>
    </row>
    <row r="83" spans="1:46" thickBot="1" x14ac:dyDescent="0.3">
      <c r="A83" s="42"/>
      <c r="C83" s="42"/>
      <c r="D83" s="150"/>
      <c r="E83" s="42"/>
      <c r="F83" s="42"/>
      <c r="G83" s="150"/>
      <c r="H83" s="43"/>
      <c r="I83" s="43"/>
      <c r="J83" s="43"/>
      <c r="L83" s="43"/>
      <c r="R83" s="43"/>
      <c r="S83" s="43"/>
      <c r="T83" s="43"/>
      <c r="U83" s="43"/>
      <c r="V83" s="43"/>
      <c r="W83" s="43"/>
      <c r="X83" s="43"/>
      <c r="Y83" s="43"/>
      <c r="Z83" s="43"/>
      <c r="AP83" s="72">
        <v>0.73</v>
      </c>
      <c r="AR83" s="67" t="s">
        <v>179</v>
      </c>
      <c r="AS83" s="68">
        <v>510400</v>
      </c>
      <c r="AT83" s="68">
        <v>331760</v>
      </c>
    </row>
    <row r="84" spans="1:46" thickBot="1" x14ac:dyDescent="0.3">
      <c r="A84" s="42"/>
      <c r="C84" s="42"/>
      <c r="D84" s="150"/>
      <c r="E84" s="42"/>
      <c r="F84" s="42"/>
      <c r="G84" s="150"/>
      <c r="H84" s="43"/>
      <c r="I84" s="43"/>
      <c r="J84" s="43"/>
      <c r="L84" s="43"/>
      <c r="R84" s="43"/>
      <c r="S84" s="43"/>
      <c r="T84" s="43"/>
      <c r="U84" s="43"/>
      <c r="V84" s="43"/>
      <c r="W84" s="43"/>
      <c r="X84" s="43"/>
      <c r="Y84" s="43"/>
      <c r="Z84" s="43"/>
      <c r="AP84" s="72">
        <v>0.74</v>
      </c>
      <c r="AR84" s="69" t="s">
        <v>180</v>
      </c>
      <c r="AS84" s="70">
        <v>510400</v>
      </c>
      <c r="AT84" s="70">
        <v>331760</v>
      </c>
    </row>
    <row r="85" spans="1:46" thickBot="1" x14ac:dyDescent="0.3">
      <c r="A85" s="42"/>
      <c r="C85" s="42"/>
      <c r="D85" s="150"/>
      <c r="E85" s="42"/>
      <c r="F85" s="42"/>
      <c r="G85" s="150"/>
      <c r="H85" s="43"/>
      <c r="I85" s="43"/>
      <c r="J85" s="43"/>
      <c r="L85" s="43"/>
      <c r="R85" s="43"/>
      <c r="S85" s="43"/>
      <c r="T85" s="43"/>
      <c r="U85" s="43"/>
      <c r="V85" s="43"/>
      <c r="W85" s="43"/>
      <c r="X85" s="43"/>
      <c r="Y85" s="43"/>
      <c r="Z85" s="43"/>
      <c r="AP85" s="72">
        <v>0.75</v>
      </c>
      <c r="AR85" s="67" t="s">
        <v>181</v>
      </c>
      <c r="AS85" s="68">
        <v>510400</v>
      </c>
      <c r="AT85" s="68">
        <v>331760</v>
      </c>
    </row>
    <row r="86" spans="1:46" thickBot="1" x14ac:dyDescent="0.3">
      <c r="A86" s="42"/>
      <c r="C86" s="42"/>
      <c r="D86" s="150"/>
      <c r="E86" s="42"/>
      <c r="F86" s="42"/>
      <c r="G86" s="150"/>
      <c r="H86" s="43"/>
      <c r="I86" s="43"/>
      <c r="J86" s="43"/>
      <c r="L86" s="43"/>
      <c r="R86" s="43"/>
      <c r="S86" s="43"/>
      <c r="T86" s="43"/>
      <c r="U86" s="43"/>
      <c r="V86" s="43"/>
      <c r="W86" s="43"/>
      <c r="X86" s="43"/>
      <c r="Y86" s="43"/>
      <c r="Z86" s="43"/>
      <c r="AP86" s="72">
        <v>0.76</v>
      </c>
      <c r="AR86" s="69" t="s">
        <v>182</v>
      </c>
      <c r="AS86" s="70">
        <v>510400</v>
      </c>
      <c r="AT86" s="70">
        <v>331760</v>
      </c>
    </row>
    <row r="87" spans="1:46" thickBot="1" x14ac:dyDescent="0.3">
      <c r="A87" s="42"/>
      <c r="C87" s="42"/>
      <c r="D87" s="150"/>
      <c r="E87" s="42"/>
      <c r="F87" s="42"/>
      <c r="G87" s="150"/>
      <c r="H87" s="43"/>
      <c r="I87" s="43"/>
      <c r="J87" s="43"/>
      <c r="L87" s="43"/>
      <c r="R87" s="43"/>
      <c r="S87" s="43"/>
      <c r="T87" s="43"/>
      <c r="U87" s="43"/>
      <c r="V87" s="43"/>
      <c r="W87" s="43"/>
      <c r="X87" s="43"/>
      <c r="Y87" s="43"/>
      <c r="Z87" s="43"/>
      <c r="AP87" s="72">
        <v>0.77</v>
      </c>
      <c r="AR87" s="67" t="s">
        <v>183</v>
      </c>
      <c r="AS87" s="68">
        <v>510400</v>
      </c>
      <c r="AT87" s="68">
        <v>331760</v>
      </c>
    </row>
    <row r="88" spans="1:46" thickBot="1" x14ac:dyDescent="0.3">
      <c r="A88" s="42"/>
      <c r="C88" s="42"/>
      <c r="D88" s="150"/>
      <c r="E88" s="42"/>
      <c r="F88" s="42"/>
      <c r="G88" s="150"/>
      <c r="H88" s="43"/>
      <c r="I88" s="43"/>
      <c r="J88" s="43"/>
      <c r="L88" s="43"/>
      <c r="R88" s="43"/>
      <c r="S88" s="43"/>
      <c r="T88" s="43"/>
      <c r="U88" s="43"/>
      <c r="V88" s="43"/>
      <c r="W88" s="43"/>
      <c r="X88" s="43"/>
      <c r="Y88" s="43"/>
      <c r="Z88" s="43"/>
      <c r="AP88" s="72">
        <v>0.78</v>
      </c>
      <c r="AR88" s="69" t="s">
        <v>184</v>
      </c>
      <c r="AS88" s="70">
        <v>510400</v>
      </c>
      <c r="AT88" s="70">
        <v>333500</v>
      </c>
    </row>
    <row r="89" spans="1:46" thickBot="1" x14ac:dyDescent="0.3">
      <c r="A89" s="42"/>
      <c r="C89" s="42"/>
      <c r="D89" s="150"/>
      <c r="E89" s="42"/>
      <c r="F89" s="42"/>
      <c r="G89" s="150"/>
      <c r="H89" s="43"/>
      <c r="I89" s="43"/>
      <c r="J89" s="43"/>
      <c r="L89" s="43"/>
      <c r="R89" s="43"/>
      <c r="S89" s="43"/>
      <c r="T89" s="43"/>
      <c r="U89" s="43"/>
      <c r="V89" s="43"/>
      <c r="W89" s="43"/>
      <c r="X89" s="43"/>
      <c r="Y89" s="43"/>
      <c r="Z89" s="43"/>
      <c r="AP89" s="72">
        <v>0.79</v>
      </c>
      <c r="AR89" s="67" t="s">
        <v>185</v>
      </c>
      <c r="AS89" s="68">
        <v>510400</v>
      </c>
      <c r="AT89" s="68">
        <v>331760</v>
      </c>
    </row>
    <row r="90" spans="1:46" thickBot="1" x14ac:dyDescent="0.3">
      <c r="A90" s="42"/>
      <c r="C90" s="42"/>
      <c r="D90" s="150"/>
      <c r="E90" s="42"/>
      <c r="F90" s="42"/>
      <c r="G90" s="150"/>
      <c r="H90" s="43"/>
      <c r="I90" s="43"/>
      <c r="J90" s="43"/>
      <c r="L90" s="43"/>
      <c r="R90" s="43"/>
      <c r="S90" s="43"/>
      <c r="T90" s="43"/>
      <c r="U90" s="43"/>
      <c r="V90" s="43"/>
      <c r="W90" s="43"/>
      <c r="X90" s="43"/>
      <c r="Y90" s="43"/>
      <c r="Z90" s="43"/>
      <c r="AP90" s="72">
        <v>0.8</v>
      </c>
      <c r="AR90" s="69" t="s">
        <v>186</v>
      </c>
      <c r="AS90" s="70">
        <v>510400</v>
      </c>
      <c r="AT90" s="70">
        <v>331760</v>
      </c>
    </row>
    <row r="91" spans="1:46" thickBot="1" x14ac:dyDescent="0.3">
      <c r="A91" s="42"/>
      <c r="C91" s="42"/>
      <c r="D91" s="150"/>
      <c r="E91" s="42"/>
      <c r="F91" s="42"/>
      <c r="G91" s="150"/>
      <c r="H91" s="43"/>
      <c r="I91" s="43"/>
      <c r="J91" s="43"/>
      <c r="L91" s="43"/>
      <c r="R91" s="43"/>
      <c r="S91" s="43"/>
      <c r="T91" s="43"/>
      <c r="U91" s="43"/>
      <c r="V91" s="43"/>
      <c r="W91" s="43"/>
      <c r="X91" s="43"/>
      <c r="Y91" s="43"/>
      <c r="Z91" s="43"/>
      <c r="AP91" s="72">
        <v>0.81</v>
      </c>
      <c r="AR91" s="67" t="s">
        <v>187</v>
      </c>
      <c r="AS91" s="68">
        <v>510400</v>
      </c>
      <c r="AT91" s="68">
        <v>331760</v>
      </c>
    </row>
    <row r="92" spans="1:46" thickBot="1" x14ac:dyDescent="0.3">
      <c r="A92" s="42"/>
      <c r="C92" s="42"/>
      <c r="D92" s="150"/>
      <c r="E92" s="42"/>
      <c r="F92" s="42"/>
      <c r="G92" s="150"/>
      <c r="H92" s="43"/>
      <c r="I92" s="43"/>
      <c r="J92" s="43"/>
      <c r="L92" s="43"/>
      <c r="R92" s="43"/>
      <c r="S92" s="43"/>
      <c r="T92" s="43"/>
      <c r="U92" s="43"/>
      <c r="V92" s="43"/>
      <c r="W92" s="43"/>
      <c r="X92" s="43"/>
      <c r="Y92" s="43"/>
      <c r="Z92" s="43"/>
      <c r="AP92" s="72">
        <v>0.82</v>
      </c>
      <c r="AR92" s="69" t="s">
        <v>188</v>
      </c>
      <c r="AS92" s="70">
        <v>510400</v>
      </c>
      <c r="AT92" s="70">
        <v>331760</v>
      </c>
    </row>
    <row r="93" spans="1:46" ht="15" x14ac:dyDescent="0.25">
      <c r="A93" s="42"/>
      <c r="C93" s="42"/>
      <c r="D93" s="150"/>
      <c r="E93" s="42"/>
      <c r="F93" s="42"/>
      <c r="G93" s="150"/>
      <c r="H93" s="43"/>
      <c r="I93" s="43"/>
      <c r="J93" s="43"/>
      <c r="L93" s="43"/>
      <c r="R93" s="43"/>
      <c r="S93" s="43"/>
      <c r="T93" s="43"/>
      <c r="U93" s="43"/>
      <c r="V93" s="43"/>
      <c r="W93" s="43"/>
      <c r="X93" s="43"/>
      <c r="Y93" s="43"/>
      <c r="Z93" s="43"/>
      <c r="AP93" s="72">
        <v>0.83</v>
      </c>
    </row>
    <row r="94" spans="1:46" ht="15" x14ac:dyDescent="0.25">
      <c r="A94" s="42"/>
      <c r="C94" s="42"/>
      <c r="D94" s="150"/>
      <c r="E94" s="42"/>
      <c r="F94" s="42"/>
      <c r="G94" s="150"/>
      <c r="H94" s="43"/>
      <c r="I94" s="43"/>
      <c r="J94" s="43"/>
      <c r="L94" s="43"/>
      <c r="R94" s="43"/>
      <c r="S94" s="43"/>
      <c r="T94" s="43"/>
      <c r="U94" s="43"/>
      <c r="V94" s="43"/>
      <c r="W94" s="43"/>
      <c r="X94" s="43"/>
      <c r="Y94" s="43"/>
      <c r="Z94" s="43"/>
      <c r="AP94" s="72">
        <v>0.84</v>
      </c>
    </row>
    <row r="95" spans="1:46" ht="15" x14ac:dyDescent="0.25">
      <c r="A95" s="42"/>
      <c r="C95" s="42"/>
      <c r="D95" s="150"/>
      <c r="E95" s="42"/>
      <c r="F95" s="42"/>
      <c r="G95" s="150"/>
      <c r="H95" s="43"/>
      <c r="I95" s="43"/>
      <c r="J95" s="43"/>
      <c r="L95" s="43"/>
      <c r="R95" s="43"/>
      <c r="S95" s="43"/>
      <c r="T95" s="43"/>
      <c r="U95" s="43"/>
      <c r="V95" s="43"/>
      <c r="W95" s="43"/>
      <c r="X95" s="43"/>
      <c r="Y95" s="43"/>
      <c r="Z95" s="43"/>
      <c r="AP95" s="72">
        <v>0.85</v>
      </c>
    </row>
    <row r="96" spans="1:46" ht="15" x14ac:dyDescent="0.25">
      <c r="A96" s="42"/>
      <c r="C96" s="42"/>
      <c r="D96" s="150"/>
      <c r="E96" s="42"/>
      <c r="F96" s="42"/>
      <c r="G96" s="150"/>
      <c r="H96" s="43"/>
      <c r="I96" s="43"/>
      <c r="J96" s="43"/>
      <c r="L96" s="43"/>
      <c r="R96" s="43"/>
      <c r="S96" s="43"/>
      <c r="T96" s="43"/>
      <c r="U96" s="43"/>
      <c r="V96" s="43"/>
      <c r="W96" s="43"/>
      <c r="X96" s="43"/>
      <c r="Y96" s="43"/>
      <c r="Z96" s="43"/>
      <c r="AP96" s="72">
        <v>0.86</v>
      </c>
    </row>
    <row r="97" spans="1:42" ht="15" x14ac:dyDescent="0.25">
      <c r="A97" s="42"/>
      <c r="C97" s="42"/>
      <c r="D97" s="150"/>
      <c r="E97" s="42"/>
      <c r="F97" s="42"/>
      <c r="G97" s="150"/>
      <c r="H97" s="43"/>
      <c r="I97" s="43"/>
      <c r="J97" s="43"/>
      <c r="L97" s="43"/>
      <c r="R97" s="43"/>
      <c r="S97" s="43"/>
      <c r="T97" s="43"/>
      <c r="U97" s="43"/>
      <c r="V97" s="43"/>
      <c r="W97" s="43"/>
      <c r="X97" s="43"/>
      <c r="Y97" s="43"/>
      <c r="Z97" s="43"/>
      <c r="AP97" s="72">
        <v>0.87</v>
      </c>
    </row>
    <row r="98" spans="1:42" ht="15" x14ac:dyDescent="0.25">
      <c r="A98" s="42"/>
      <c r="C98" s="42"/>
      <c r="D98" s="150"/>
      <c r="E98" s="42"/>
      <c r="F98" s="42"/>
      <c r="G98" s="150"/>
      <c r="H98" s="43"/>
      <c r="I98" s="43"/>
      <c r="J98" s="43"/>
      <c r="L98" s="43"/>
      <c r="R98" s="43"/>
      <c r="S98" s="43"/>
      <c r="T98" s="43"/>
      <c r="U98" s="43"/>
      <c r="V98" s="43"/>
      <c r="W98" s="43"/>
      <c r="X98" s="43"/>
      <c r="Y98" s="43"/>
      <c r="Z98" s="43"/>
      <c r="AP98" s="72">
        <v>0.88</v>
      </c>
    </row>
    <row r="99" spans="1:42" ht="15" x14ac:dyDescent="0.25">
      <c r="A99" s="42"/>
      <c r="C99" s="42"/>
      <c r="D99" s="150"/>
      <c r="E99" s="42"/>
      <c r="F99" s="42"/>
      <c r="G99" s="150"/>
      <c r="H99" s="43"/>
      <c r="I99" s="43"/>
      <c r="J99" s="43"/>
      <c r="L99" s="43"/>
      <c r="R99" s="43"/>
      <c r="S99" s="43"/>
      <c r="T99" s="43"/>
      <c r="U99" s="43"/>
      <c r="V99" s="43"/>
      <c r="W99" s="43"/>
      <c r="X99" s="43"/>
      <c r="Y99" s="43"/>
      <c r="Z99" s="43"/>
      <c r="AP99" s="72">
        <v>0.89</v>
      </c>
    </row>
    <row r="100" spans="1:42" ht="15" x14ac:dyDescent="0.25">
      <c r="A100" s="42"/>
      <c r="C100" s="42"/>
      <c r="D100" s="150"/>
      <c r="E100" s="42"/>
      <c r="F100" s="42"/>
      <c r="G100" s="150"/>
      <c r="H100" s="43"/>
      <c r="I100" s="43"/>
      <c r="J100" s="43"/>
      <c r="L100" s="43"/>
      <c r="R100" s="43"/>
      <c r="S100" s="43"/>
      <c r="T100" s="43"/>
      <c r="U100" s="43"/>
      <c r="V100" s="43"/>
      <c r="W100" s="43"/>
      <c r="X100" s="43"/>
      <c r="Y100" s="43"/>
      <c r="Z100" s="43"/>
      <c r="AP100" s="72">
        <v>0.9</v>
      </c>
    </row>
    <row r="101" spans="1:42" ht="15" x14ac:dyDescent="0.25">
      <c r="A101" s="42"/>
      <c r="C101" s="42"/>
      <c r="D101" s="150"/>
      <c r="E101" s="42"/>
      <c r="F101" s="42"/>
      <c r="G101" s="150"/>
      <c r="H101" s="43"/>
      <c r="I101" s="43"/>
      <c r="J101" s="43"/>
      <c r="L101" s="43"/>
      <c r="R101" s="43"/>
      <c r="S101" s="43"/>
      <c r="T101" s="43"/>
      <c r="U101" s="43"/>
      <c r="V101" s="43"/>
      <c r="W101" s="43"/>
      <c r="X101" s="43"/>
      <c r="Y101" s="43"/>
      <c r="Z101" s="43"/>
      <c r="AP101" s="72">
        <v>0.91</v>
      </c>
    </row>
    <row r="102" spans="1:42" ht="15" x14ac:dyDescent="0.25">
      <c r="A102" s="42"/>
      <c r="C102" s="42"/>
      <c r="D102" s="150"/>
      <c r="E102" s="42"/>
      <c r="F102" s="42"/>
      <c r="G102" s="150"/>
      <c r="H102" s="43"/>
      <c r="I102" s="43"/>
      <c r="J102" s="43"/>
      <c r="L102" s="43"/>
      <c r="R102" s="43"/>
      <c r="S102" s="43"/>
      <c r="T102" s="43"/>
      <c r="U102" s="43"/>
      <c r="V102" s="43"/>
      <c r="W102" s="43"/>
      <c r="X102" s="43"/>
      <c r="Y102" s="43"/>
      <c r="Z102" s="43"/>
      <c r="AP102" s="72">
        <v>0.92</v>
      </c>
    </row>
    <row r="103" spans="1:42" ht="15" x14ac:dyDescent="0.25">
      <c r="A103" s="42"/>
      <c r="C103" s="42"/>
      <c r="D103" s="150"/>
      <c r="E103" s="42"/>
      <c r="F103" s="42"/>
      <c r="G103" s="150"/>
      <c r="H103" s="43"/>
      <c r="I103" s="43"/>
      <c r="J103" s="43"/>
      <c r="L103" s="43"/>
      <c r="R103" s="43"/>
      <c r="S103" s="43"/>
      <c r="T103" s="43"/>
      <c r="U103" s="43"/>
      <c r="V103" s="43"/>
      <c r="W103" s="43"/>
      <c r="X103" s="43"/>
      <c r="Y103" s="43"/>
      <c r="Z103" s="43"/>
      <c r="AP103" s="72">
        <v>0.93</v>
      </c>
    </row>
    <row r="104" spans="1:42" ht="15" x14ac:dyDescent="0.25">
      <c r="A104" s="42"/>
      <c r="C104" s="42"/>
      <c r="D104" s="150"/>
      <c r="E104" s="42"/>
      <c r="F104" s="42"/>
      <c r="G104" s="150"/>
      <c r="H104" s="43"/>
      <c r="I104" s="43"/>
      <c r="J104" s="43"/>
      <c r="L104" s="43"/>
      <c r="R104" s="43"/>
      <c r="S104" s="43"/>
      <c r="T104" s="43"/>
      <c r="U104" s="43"/>
      <c r="V104" s="43"/>
      <c r="W104" s="43"/>
      <c r="X104" s="43"/>
      <c r="Y104" s="43"/>
      <c r="Z104" s="43"/>
      <c r="AP104" s="72">
        <v>0.94</v>
      </c>
    </row>
    <row r="105" spans="1:42" ht="15" x14ac:dyDescent="0.25">
      <c r="A105" s="42"/>
      <c r="C105" s="42"/>
      <c r="D105" s="150"/>
      <c r="E105" s="42"/>
      <c r="F105" s="42"/>
      <c r="G105" s="150"/>
      <c r="H105" s="43"/>
      <c r="I105" s="43"/>
      <c r="J105" s="43"/>
      <c r="L105" s="43"/>
      <c r="R105" s="43"/>
      <c r="S105" s="43"/>
      <c r="T105" s="43"/>
      <c r="U105" s="43"/>
      <c r="V105" s="43"/>
      <c r="W105" s="43"/>
      <c r="X105" s="43"/>
      <c r="Y105" s="43"/>
      <c r="Z105" s="43"/>
      <c r="AP105" s="72">
        <v>0.95</v>
      </c>
    </row>
    <row r="106" spans="1:42" ht="15" x14ac:dyDescent="0.25">
      <c r="A106" s="42"/>
      <c r="C106" s="42"/>
      <c r="D106" s="150"/>
      <c r="E106" s="42"/>
      <c r="F106" s="42"/>
      <c r="G106" s="150"/>
      <c r="H106" s="43"/>
      <c r="I106" s="43"/>
      <c r="J106" s="43"/>
      <c r="L106" s="43"/>
      <c r="R106" s="43"/>
      <c r="S106" s="43"/>
      <c r="T106" s="43"/>
      <c r="U106" s="43"/>
      <c r="V106" s="43"/>
      <c r="W106" s="43"/>
      <c r="X106" s="43"/>
      <c r="Y106" s="43"/>
      <c r="Z106" s="43"/>
      <c r="AP106" s="72">
        <v>0.96</v>
      </c>
    </row>
    <row r="107" spans="1:42" ht="15" x14ac:dyDescent="0.25">
      <c r="A107" s="42"/>
      <c r="C107" s="42"/>
      <c r="D107" s="150"/>
      <c r="E107" s="42"/>
      <c r="F107" s="42"/>
      <c r="G107" s="150"/>
      <c r="H107" s="43"/>
      <c r="I107" s="43"/>
      <c r="J107" s="43"/>
      <c r="L107" s="43"/>
      <c r="R107" s="43"/>
      <c r="S107" s="43"/>
      <c r="T107" s="43"/>
      <c r="U107" s="43"/>
      <c r="V107" s="43"/>
      <c r="W107" s="43"/>
      <c r="X107" s="43"/>
      <c r="Y107" s="43"/>
      <c r="Z107" s="43"/>
      <c r="AP107" s="72">
        <v>0.97</v>
      </c>
    </row>
    <row r="108" spans="1:42" ht="15" x14ac:dyDescent="0.25">
      <c r="A108" s="42"/>
      <c r="C108" s="42"/>
      <c r="D108" s="150"/>
      <c r="E108" s="42"/>
      <c r="F108" s="42"/>
      <c r="G108" s="150"/>
      <c r="H108" s="43"/>
      <c r="I108" s="43"/>
      <c r="J108" s="43"/>
      <c r="L108" s="43"/>
      <c r="R108" s="43"/>
      <c r="S108" s="43"/>
      <c r="T108" s="43"/>
      <c r="U108" s="43"/>
      <c r="V108" s="43"/>
      <c r="W108" s="43"/>
      <c r="X108" s="43"/>
      <c r="Y108" s="43"/>
      <c r="Z108" s="43"/>
      <c r="AP108" s="72">
        <v>0.98</v>
      </c>
    </row>
    <row r="109" spans="1:42" ht="15" x14ac:dyDescent="0.25">
      <c r="A109" s="42"/>
      <c r="C109" s="42"/>
      <c r="D109" s="150"/>
      <c r="E109" s="42"/>
      <c r="F109" s="42"/>
      <c r="G109" s="150"/>
      <c r="H109" s="43"/>
      <c r="I109" s="43"/>
      <c r="J109" s="43"/>
      <c r="L109" s="43"/>
      <c r="R109" s="43"/>
      <c r="S109" s="43"/>
      <c r="T109" s="43"/>
      <c r="U109" s="43"/>
      <c r="V109" s="43"/>
      <c r="W109" s="43"/>
      <c r="X109" s="43"/>
      <c r="Y109" s="43"/>
      <c r="Z109" s="43"/>
      <c r="AP109" s="72">
        <v>0.99</v>
      </c>
    </row>
    <row r="110" spans="1:42" ht="15" x14ac:dyDescent="0.25">
      <c r="A110" s="42"/>
      <c r="C110" s="42"/>
      <c r="D110" s="150"/>
      <c r="E110" s="42"/>
      <c r="F110" s="42"/>
      <c r="G110" s="150"/>
      <c r="H110" s="43"/>
      <c r="I110" s="43"/>
      <c r="J110" s="43"/>
      <c r="L110" s="43"/>
      <c r="R110" s="43"/>
      <c r="S110" s="43"/>
      <c r="T110" s="43"/>
      <c r="U110" s="43"/>
      <c r="V110" s="43"/>
      <c r="W110" s="43"/>
      <c r="X110" s="43"/>
      <c r="Y110" s="43"/>
      <c r="Z110" s="43"/>
      <c r="AP110" s="72">
        <v>1</v>
      </c>
    </row>
    <row r="111" spans="1:42" ht="15" x14ac:dyDescent="0.25">
      <c r="A111" s="42"/>
      <c r="C111" s="42"/>
      <c r="D111" s="150"/>
      <c r="E111" s="42"/>
      <c r="F111" s="42"/>
      <c r="G111" s="150"/>
      <c r="H111" s="43"/>
      <c r="I111" s="43"/>
      <c r="J111" s="43"/>
      <c r="L111" s="43"/>
      <c r="R111" s="43"/>
      <c r="S111" s="43"/>
      <c r="T111" s="43"/>
      <c r="U111" s="43"/>
      <c r="V111" s="43"/>
      <c r="W111" s="43"/>
      <c r="X111" s="43"/>
      <c r="Y111" s="43"/>
      <c r="Z111" s="43"/>
      <c r="AP111" s="72">
        <v>1.01</v>
      </c>
    </row>
    <row r="112" spans="1:42" ht="15" x14ac:dyDescent="0.25">
      <c r="A112" s="42"/>
      <c r="C112" s="42"/>
      <c r="D112" s="150"/>
      <c r="E112" s="42"/>
      <c r="F112" s="42"/>
      <c r="G112" s="150"/>
      <c r="H112" s="43"/>
      <c r="I112" s="43"/>
      <c r="J112" s="43"/>
      <c r="L112" s="43"/>
      <c r="R112" s="43"/>
      <c r="S112" s="43"/>
      <c r="T112" s="43"/>
      <c r="U112" s="43"/>
      <c r="V112" s="43"/>
      <c r="W112" s="43"/>
      <c r="X112" s="43"/>
      <c r="Y112" s="43"/>
      <c r="Z112" s="43"/>
      <c r="AP112" s="72">
        <v>1.02</v>
      </c>
    </row>
    <row r="113" spans="1:42" ht="15" x14ac:dyDescent="0.25">
      <c r="A113" s="42"/>
      <c r="C113" s="42"/>
      <c r="D113" s="150"/>
      <c r="E113" s="42"/>
      <c r="F113" s="42"/>
      <c r="G113" s="150"/>
      <c r="H113" s="43"/>
      <c r="I113" s="43"/>
      <c r="J113" s="43"/>
      <c r="L113" s="43"/>
      <c r="R113" s="43"/>
      <c r="S113" s="43"/>
      <c r="T113" s="43"/>
      <c r="U113" s="43"/>
      <c r="V113" s="43"/>
      <c r="W113" s="43"/>
      <c r="X113" s="43"/>
      <c r="Y113" s="43"/>
      <c r="Z113" s="43"/>
      <c r="AP113" s="72">
        <v>1.03</v>
      </c>
    </row>
    <row r="114" spans="1:42" ht="15" x14ac:dyDescent="0.25">
      <c r="A114" s="42"/>
      <c r="C114" s="42"/>
      <c r="D114" s="150"/>
      <c r="E114" s="42"/>
      <c r="F114" s="42"/>
      <c r="G114" s="150"/>
      <c r="H114" s="43"/>
      <c r="I114" s="43"/>
      <c r="J114" s="43"/>
      <c r="L114" s="43"/>
      <c r="R114" s="43"/>
      <c r="S114" s="43"/>
      <c r="T114" s="43"/>
      <c r="U114" s="43"/>
      <c r="V114" s="43"/>
      <c r="W114" s="43"/>
      <c r="X114" s="43"/>
      <c r="Y114" s="43"/>
      <c r="Z114" s="43"/>
      <c r="AP114" s="72">
        <v>1.04</v>
      </c>
    </row>
    <row r="115" spans="1:42" ht="15" x14ac:dyDescent="0.25">
      <c r="A115" s="42"/>
      <c r="C115" s="42"/>
      <c r="D115" s="150"/>
      <c r="E115" s="42"/>
      <c r="F115" s="42"/>
      <c r="G115" s="150"/>
      <c r="H115" s="43"/>
      <c r="I115" s="43"/>
      <c r="J115" s="43"/>
      <c r="L115" s="43"/>
      <c r="R115" s="43"/>
      <c r="S115" s="43"/>
      <c r="T115" s="43"/>
      <c r="U115" s="43"/>
      <c r="V115" s="43"/>
      <c r="W115" s="43"/>
      <c r="X115" s="43"/>
      <c r="Y115" s="43"/>
      <c r="Z115" s="43"/>
      <c r="AP115" s="72">
        <v>1.05</v>
      </c>
    </row>
    <row r="116" spans="1:42" ht="15" x14ac:dyDescent="0.25">
      <c r="A116" s="42"/>
      <c r="C116" s="42"/>
      <c r="D116" s="150"/>
      <c r="E116" s="42"/>
      <c r="F116" s="42"/>
      <c r="G116" s="150"/>
      <c r="H116" s="43"/>
      <c r="I116" s="43"/>
      <c r="J116" s="43"/>
      <c r="L116" s="43"/>
      <c r="R116" s="43"/>
      <c r="S116" s="43"/>
      <c r="T116" s="43"/>
      <c r="U116" s="43"/>
      <c r="V116" s="43"/>
      <c r="W116" s="43"/>
      <c r="X116" s="43"/>
      <c r="Y116" s="43"/>
      <c r="Z116" s="43"/>
      <c r="AP116" s="72">
        <v>1.06</v>
      </c>
    </row>
    <row r="117" spans="1:42" ht="15" x14ac:dyDescent="0.25">
      <c r="A117" s="42"/>
      <c r="C117" s="42"/>
      <c r="D117" s="150"/>
      <c r="E117" s="42"/>
      <c r="F117" s="42"/>
      <c r="G117" s="150"/>
      <c r="H117" s="43"/>
      <c r="I117" s="43"/>
      <c r="J117" s="43"/>
      <c r="L117" s="43"/>
      <c r="R117" s="43"/>
      <c r="S117" s="43"/>
      <c r="T117" s="43"/>
      <c r="U117" s="43"/>
      <c r="V117" s="43"/>
      <c r="W117" s="43"/>
      <c r="X117" s="43"/>
      <c r="Y117" s="43"/>
      <c r="Z117" s="43"/>
      <c r="AP117" s="72">
        <v>1.07</v>
      </c>
    </row>
    <row r="118" spans="1:42" ht="15" x14ac:dyDescent="0.25">
      <c r="A118" s="42"/>
      <c r="C118" s="42"/>
      <c r="D118" s="150"/>
      <c r="E118" s="42"/>
      <c r="F118" s="42"/>
      <c r="G118" s="150"/>
      <c r="H118" s="43"/>
      <c r="I118" s="43"/>
      <c r="J118" s="43"/>
      <c r="L118" s="43"/>
      <c r="R118" s="43"/>
      <c r="S118" s="43"/>
      <c r="T118" s="43"/>
      <c r="U118" s="43"/>
      <c r="V118" s="43"/>
      <c r="W118" s="43"/>
      <c r="X118" s="43"/>
      <c r="Y118" s="43"/>
      <c r="Z118" s="43"/>
      <c r="AP118" s="72">
        <v>1.08</v>
      </c>
    </row>
    <row r="119" spans="1:42" ht="15" x14ac:dyDescent="0.25">
      <c r="A119" s="42"/>
      <c r="C119" s="42"/>
      <c r="D119" s="150"/>
      <c r="E119" s="42"/>
      <c r="F119" s="42"/>
      <c r="G119" s="150"/>
      <c r="H119" s="43"/>
      <c r="I119" s="43"/>
      <c r="J119" s="43"/>
      <c r="L119" s="43"/>
      <c r="R119" s="43"/>
      <c r="S119" s="43"/>
      <c r="T119" s="43"/>
      <c r="U119" s="43"/>
      <c r="V119" s="43"/>
      <c r="W119" s="43"/>
      <c r="X119" s="43"/>
      <c r="Y119" s="43"/>
      <c r="Z119" s="43"/>
      <c r="AP119" s="72">
        <v>1.0900000000000001</v>
      </c>
    </row>
    <row r="120" spans="1:42" ht="15" x14ac:dyDescent="0.25">
      <c r="A120" s="42"/>
      <c r="C120" s="42"/>
      <c r="D120" s="150"/>
      <c r="E120" s="42"/>
      <c r="F120" s="42"/>
      <c r="G120" s="150"/>
      <c r="H120" s="43"/>
      <c r="I120" s="43"/>
      <c r="J120" s="43"/>
      <c r="L120" s="43"/>
      <c r="R120" s="43"/>
      <c r="S120" s="43"/>
      <c r="T120" s="43"/>
      <c r="U120" s="43"/>
      <c r="V120" s="43"/>
      <c r="W120" s="43"/>
      <c r="X120" s="43"/>
      <c r="Y120" s="43"/>
      <c r="Z120" s="43"/>
      <c r="AP120" s="72">
        <v>1.1000000000000001</v>
      </c>
    </row>
    <row r="121" spans="1:42" ht="15" x14ac:dyDescent="0.25">
      <c r="A121" s="42"/>
      <c r="C121" s="42"/>
      <c r="D121" s="150"/>
      <c r="E121" s="42"/>
      <c r="F121" s="42"/>
      <c r="G121" s="150"/>
      <c r="H121" s="43"/>
      <c r="I121" s="43"/>
      <c r="J121" s="43"/>
      <c r="L121" s="43"/>
      <c r="R121" s="43"/>
      <c r="S121" s="43"/>
      <c r="T121" s="43"/>
      <c r="U121" s="43"/>
      <c r="V121" s="43"/>
      <c r="W121" s="43"/>
      <c r="X121" s="43"/>
      <c r="Y121" s="43"/>
      <c r="Z121" s="43"/>
      <c r="AP121" s="72">
        <v>1.1100000000000001</v>
      </c>
    </row>
    <row r="122" spans="1:42" ht="15" x14ac:dyDescent="0.25">
      <c r="A122" s="42"/>
      <c r="C122" s="42"/>
      <c r="D122" s="150"/>
      <c r="E122" s="42"/>
      <c r="F122" s="42"/>
      <c r="G122" s="150"/>
      <c r="H122" s="43"/>
      <c r="I122" s="43"/>
      <c r="J122" s="43"/>
      <c r="L122" s="43"/>
      <c r="R122" s="43"/>
      <c r="S122" s="43"/>
      <c r="T122" s="43"/>
      <c r="U122" s="43"/>
      <c r="V122" s="43"/>
      <c r="W122" s="43"/>
      <c r="X122" s="43"/>
      <c r="Y122" s="43"/>
      <c r="Z122" s="43"/>
      <c r="AP122" s="72">
        <v>1.1200000000000001</v>
      </c>
    </row>
    <row r="123" spans="1:42" ht="15" x14ac:dyDescent="0.25">
      <c r="A123" s="42"/>
      <c r="C123" s="42"/>
      <c r="D123" s="150"/>
      <c r="E123" s="42"/>
      <c r="F123" s="42"/>
      <c r="G123" s="150"/>
      <c r="H123" s="43"/>
      <c r="I123" s="43"/>
      <c r="J123" s="43"/>
      <c r="L123" s="43"/>
      <c r="R123" s="43"/>
      <c r="S123" s="43"/>
      <c r="T123" s="43"/>
      <c r="U123" s="43"/>
      <c r="V123" s="43"/>
      <c r="W123" s="43"/>
      <c r="X123" s="43"/>
      <c r="Y123" s="43"/>
      <c r="Z123" s="43"/>
      <c r="AP123" s="72">
        <v>1.1299999999999999</v>
      </c>
    </row>
    <row r="124" spans="1:42" ht="15" x14ac:dyDescent="0.25">
      <c r="A124" s="42"/>
      <c r="C124" s="42"/>
      <c r="D124" s="150"/>
      <c r="E124" s="42"/>
      <c r="F124" s="42"/>
      <c r="G124" s="150"/>
      <c r="H124" s="43"/>
      <c r="I124" s="43"/>
      <c r="J124" s="43"/>
      <c r="L124" s="43"/>
      <c r="R124" s="43"/>
      <c r="S124" s="43"/>
      <c r="T124" s="43"/>
      <c r="U124" s="43"/>
      <c r="V124" s="43"/>
      <c r="W124" s="43"/>
      <c r="X124" s="43"/>
      <c r="Y124" s="43"/>
      <c r="Z124" s="43"/>
      <c r="AP124" s="72">
        <v>1.1399999999999999</v>
      </c>
    </row>
    <row r="125" spans="1:42" ht="15" x14ac:dyDescent="0.25">
      <c r="A125" s="42"/>
      <c r="C125" s="42"/>
      <c r="D125" s="150"/>
      <c r="E125" s="42"/>
      <c r="F125" s="42"/>
      <c r="G125" s="150"/>
      <c r="H125" s="43"/>
      <c r="I125" s="43"/>
      <c r="J125" s="43"/>
      <c r="L125" s="43"/>
      <c r="R125" s="43"/>
      <c r="S125" s="43"/>
      <c r="T125" s="43"/>
      <c r="U125" s="43"/>
      <c r="V125" s="43"/>
      <c r="W125" s="43"/>
      <c r="X125" s="43"/>
      <c r="Y125" s="43"/>
      <c r="Z125" s="43"/>
      <c r="AP125" s="72">
        <v>1.1499999999999999</v>
      </c>
    </row>
    <row r="126" spans="1:42" ht="15" x14ac:dyDescent="0.25">
      <c r="A126" s="42"/>
      <c r="C126" s="42"/>
      <c r="D126" s="150"/>
      <c r="E126" s="42"/>
      <c r="F126" s="42"/>
      <c r="G126" s="150"/>
      <c r="H126" s="43"/>
      <c r="I126" s="43"/>
      <c r="J126" s="43"/>
      <c r="L126" s="43"/>
      <c r="R126" s="43"/>
      <c r="S126" s="43"/>
      <c r="T126" s="43"/>
      <c r="U126" s="43"/>
      <c r="V126" s="43"/>
      <c r="W126" s="43"/>
      <c r="X126" s="43"/>
      <c r="Y126" s="43"/>
      <c r="Z126" s="43"/>
      <c r="AP126" s="72">
        <v>1.1599999999999999</v>
      </c>
    </row>
    <row r="127" spans="1:42" ht="15" x14ac:dyDescent="0.25">
      <c r="A127" s="42"/>
      <c r="C127" s="42"/>
      <c r="D127" s="150"/>
      <c r="E127" s="42"/>
      <c r="F127" s="42"/>
      <c r="G127" s="150"/>
      <c r="H127" s="43"/>
      <c r="I127" s="43"/>
      <c r="J127" s="43"/>
      <c r="L127" s="43"/>
      <c r="R127" s="43"/>
      <c r="S127" s="43"/>
      <c r="T127" s="43"/>
      <c r="U127" s="43"/>
      <c r="V127" s="43"/>
      <c r="W127" s="43"/>
      <c r="X127" s="43"/>
      <c r="Y127" s="43"/>
      <c r="Z127" s="43"/>
      <c r="AP127" s="72">
        <v>1.17</v>
      </c>
    </row>
    <row r="128" spans="1:42" ht="15" x14ac:dyDescent="0.25">
      <c r="A128" s="42"/>
      <c r="C128" s="42"/>
      <c r="D128" s="150"/>
      <c r="E128" s="42"/>
      <c r="F128" s="42"/>
      <c r="G128" s="150"/>
      <c r="H128" s="43"/>
      <c r="I128" s="43"/>
      <c r="J128" s="43"/>
      <c r="L128" s="43"/>
      <c r="R128" s="43"/>
      <c r="S128" s="43"/>
      <c r="T128" s="43"/>
      <c r="U128" s="43"/>
      <c r="V128" s="43"/>
      <c r="W128" s="43"/>
      <c r="X128" s="43"/>
      <c r="Y128" s="43"/>
      <c r="Z128" s="43"/>
      <c r="AP128" s="72">
        <v>1.18</v>
      </c>
    </row>
    <row r="129" spans="1:42" ht="15" x14ac:dyDescent="0.25">
      <c r="A129" s="42"/>
      <c r="C129" s="42"/>
      <c r="D129" s="150"/>
      <c r="E129" s="42"/>
      <c r="F129" s="42"/>
      <c r="G129" s="150"/>
      <c r="H129" s="43"/>
      <c r="I129" s="43"/>
      <c r="J129" s="43"/>
      <c r="L129" s="43"/>
      <c r="R129" s="43"/>
      <c r="S129" s="43"/>
      <c r="T129" s="43"/>
      <c r="U129" s="43"/>
      <c r="V129" s="43"/>
      <c r="W129" s="43"/>
      <c r="X129" s="43"/>
      <c r="Y129" s="43"/>
      <c r="Z129" s="43"/>
      <c r="AP129" s="72">
        <v>1.19</v>
      </c>
    </row>
    <row r="130" spans="1:42" ht="15" x14ac:dyDescent="0.25">
      <c r="A130" s="42"/>
      <c r="C130" s="42"/>
      <c r="D130" s="150"/>
      <c r="E130" s="42"/>
      <c r="F130" s="42"/>
      <c r="G130" s="150"/>
      <c r="H130" s="43"/>
      <c r="I130" s="43"/>
      <c r="J130" s="43"/>
      <c r="L130" s="43"/>
      <c r="R130" s="43"/>
      <c r="S130" s="43"/>
      <c r="T130" s="43"/>
      <c r="U130" s="43"/>
      <c r="V130" s="43"/>
      <c r="W130" s="43"/>
      <c r="X130" s="43"/>
      <c r="Y130" s="43"/>
      <c r="Z130" s="43"/>
      <c r="AP130" s="72">
        <v>1.2</v>
      </c>
    </row>
    <row r="131" spans="1:42" ht="15" x14ac:dyDescent="0.25">
      <c r="A131" s="42"/>
      <c r="C131" s="42"/>
      <c r="D131" s="150"/>
      <c r="E131" s="42"/>
      <c r="F131" s="42"/>
      <c r="G131" s="150"/>
      <c r="H131" s="43"/>
      <c r="I131" s="43"/>
      <c r="J131" s="43"/>
      <c r="L131" s="43"/>
      <c r="R131" s="43"/>
      <c r="S131" s="43"/>
      <c r="T131" s="43"/>
      <c r="U131" s="43"/>
      <c r="V131" s="43"/>
      <c r="W131" s="43"/>
      <c r="X131" s="43"/>
      <c r="Y131" s="43"/>
      <c r="Z131" s="43"/>
      <c r="AP131" s="72">
        <v>1.21</v>
      </c>
    </row>
    <row r="132" spans="1:42" ht="15" x14ac:dyDescent="0.25">
      <c r="A132" s="42"/>
      <c r="C132" s="42"/>
      <c r="D132" s="150"/>
      <c r="E132" s="42"/>
      <c r="F132" s="42"/>
      <c r="G132" s="150"/>
      <c r="H132" s="43"/>
      <c r="I132" s="43"/>
      <c r="J132" s="43"/>
      <c r="L132" s="43"/>
      <c r="R132" s="43"/>
      <c r="S132" s="43"/>
      <c r="T132" s="43"/>
      <c r="U132" s="43"/>
      <c r="V132" s="43"/>
      <c r="W132" s="43"/>
      <c r="X132" s="43"/>
      <c r="Y132" s="43"/>
      <c r="Z132" s="43"/>
      <c r="AP132" s="72">
        <v>1.22</v>
      </c>
    </row>
    <row r="133" spans="1:42" ht="15" x14ac:dyDescent="0.25">
      <c r="A133" s="42"/>
      <c r="C133" s="42"/>
      <c r="D133" s="150"/>
      <c r="E133" s="42"/>
      <c r="F133" s="42"/>
      <c r="G133" s="150"/>
      <c r="H133" s="43"/>
      <c r="I133" s="43"/>
      <c r="J133" s="43"/>
      <c r="L133" s="43"/>
      <c r="R133" s="43"/>
      <c r="S133" s="43"/>
      <c r="T133" s="43"/>
      <c r="U133" s="43"/>
      <c r="V133" s="43"/>
      <c r="W133" s="43"/>
      <c r="X133" s="43"/>
      <c r="Y133" s="43"/>
      <c r="Z133" s="43"/>
      <c r="AP133" s="72">
        <v>1.23</v>
      </c>
    </row>
    <row r="134" spans="1:42" ht="15" x14ac:dyDescent="0.25">
      <c r="A134" s="42"/>
      <c r="C134" s="42"/>
      <c r="D134" s="150"/>
      <c r="E134" s="42"/>
      <c r="F134" s="42"/>
      <c r="G134" s="150"/>
      <c r="H134" s="43"/>
      <c r="I134" s="43"/>
      <c r="J134" s="43"/>
      <c r="L134" s="43"/>
      <c r="R134" s="43"/>
      <c r="S134" s="43"/>
      <c r="T134" s="43"/>
      <c r="U134" s="43"/>
      <c r="V134" s="43"/>
      <c r="W134" s="43"/>
      <c r="X134" s="43"/>
      <c r="Y134" s="43"/>
      <c r="Z134" s="43"/>
      <c r="AP134" s="72">
        <v>1.24</v>
      </c>
    </row>
    <row r="135" spans="1:42" ht="15" x14ac:dyDescent="0.25">
      <c r="A135" s="42"/>
      <c r="C135" s="42"/>
      <c r="D135" s="150"/>
      <c r="E135" s="42"/>
      <c r="F135" s="42"/>
      <c r="G135" s="150"/>
      <c r="H135" s="43"/>
      <c r="I135" s="43"/>
      <c r="J135" s="43"/>
      <c r="L135" s="43"/>
      <c r="R135" s="43"/>
      <c r="S135" s="43"/>
      <c r="T135" s="43"/>
      <c r="U135" s="43"/>
      <c r="V135" s="43"/>
      <c r="W135" s="43"/>
      <c r="X135" s="43"/>
      <c r="Y135" s="43"/>
      <c r="Z135" s="43"/>
      <c r="AP135" s="72">
        <v>1.25</v>
      </c>
    </row>
    <row r="136" spans="1:42" ht="15" x14ac:dyDescent="0.25">
      <c r="A136" s="42"/>
      <c r="C136" s="42"/>
      <c r="D136" s="150"/>
      <c r="E136" s="42"/>
      <c r="F136" s="42"/>
      <c r="G136" s="150"/>
      <c r="H136" s="43"/>
      <c r="I136" s="43"/>
      <c r="J136" s="43"/>
      <c r="L136" s="43"/>
      <c r="R136" s="43"/>
      <c r="S136" s="43"/>
      <c r="T136" s="43"/>
      <c r="U136" s="43"/>
      <c r="V136" s="43"/>
      <c r="W136" s="43"/>
      <c r="X136" s="43"/>
      <c r="Y136" s="43"/>
      <c r="Z136" s="43"/>
      <c r="AP136" s="72">
        <v>1.26</v>
      </c>
    </row>
    <row r="137" spans="1:42" ht="15" x14ac:dyDescent="0.25">
      <c r="A137" s="42"/>
      <c r="C137" s="42"/>
      <c r="D137" s="150"/>
      <c r="E137" s="42"/>
      <c r="F137" s="42"/>
      <c r="G137" s="150"/>
      <c r="H137" s="43"/>
      <c r="I137" s="43"/>
      <c r="J137" s="43"/>
      <c r="L137" s="43"/>
      <c r="R137" s="43"/>
      <c r="S137" s="43"/>
      <c r="T137" s="43"/>
      <c r="U137" s="43"/>
      <c r="V137" s="43"/>
      <c r="W137" s="43"/>
      <c r="X137" s="43"/>
      <c r="Y137" s="43"/>
      <c r="Z137" s="43"/>
      <c r="AP137" s="72">
        <v>1.27</v>
      </c>
    </row>
    <row r="138" spans="1:42" ht="15" x14ac:dyDescent="0.25">
      <c r="A138" s="42"/>
      <c r="C138" s="42"/>
      <c r="D138" s="150"/>
      <c r="E138" s="42"/>
      <c r="F138" s="42"/>
      <c r="G138" s="150"/>
      <c r="H138" s="43"/>
      <c r="I138" s="43"/>
      <c r="J138" s="43"/>
      <c r="L138" s="43"/>
      <c r="R138" s="43"/>
      <c r="S138" s="43"/>
      <c r="T138" s="43"/>
      <c r="U138" s="43"/>
      <c r="V138" s="43"/>
      <c r="W138" s="43"/>
      <c r="X138" s="43"/>
      <c r="Y138" s="43"/>
      <c r="Z138" s="43"/>
      <c r="AP138" s="72">
        <v>1.28</v>
      </c>
    </row>
    <row r="139" spans="1:42" ht="15" x14ac:dyDescent="0.25">
      <c r="A139" s="42"/>
      <c r="C139" s="42"/>
      <c r="D139" s="150"/>
      <c r="E139" s="42"/>
      <c r="F139" s="42"/>
      <c r="G139" s="150"/>
      <c r="H139" s="43"/>
      <c r="I139" s="43"/>
      <c r="J139" s="43"/>
      <c r="L139" s="43"/>
      <c r="R139" s="43"/>
      <c r="S139" s="43"/>
      <c r="T139" s="43"/>
      <c r="U139" s="43"/>
      <c r="V139" s="43"/>
      <c r="W139" s="43"/>
      <c r="X139" s="43"/>
      <c r="Y139" s="43"/>
      <c r="Z139" s="43"/>
      <c r="AP139" s="72">
        <v>1.29</v>
      </c>
    </row>
    <row r="140" spans="1:42" ht="15" x14ac:dyDescent="0.25">
      <c r="A140" s="42"/>
      <c r="C140" s="42"/>
      <c r="D140" s="150"/>
      <c r="E140" s="42"/>
      <c r="F140" s="42"/>
      <c r="G140" s="150"/>
      <c r="H140" s="43"/>
      <c r="I140" s="43"/>
      <c r="J140" s="43"/>
      <c r="L140" s="43"/>
      <c r="R140" s="43"/>
      <c r="S140" s="43"/>
      <c r="T140" s="43"/>
      <c r="U140" s="43"/>
      <c r="V140" s="43"/>
      <c r="W140" s="43"/>
      <c r="X140" s="43"/>
      <c r="Y140" s="43"/>
      <c r="Z140" s="43"/>
      <c r="AP140" s="72">
        <v>1.3</v>
      </c>
    </row>
    <row r="141" spans="1:42" ht="15" x14ac:dyDescent="0.25">
      <c r="A141" s="42"/>
      <c r="C141" s="42"/>
      <c r="D141" s="150"/>
      <c r="E141" s="42"/>
      <c r="F141" s="42"/>
      <c r="G141" s="150"/>
      <c r="H141" s="43"/>
      <c r="I141" s="43"/>
      <c r="J141" s="43"/>
      <c r="L141" s="43"/>
      <c r="R141" s="43"/>
      <c r="S141" s="43"/>
      <c r="T141" s="43"/>
      <c r="U141" s="43"/>
      <c r="V141" s="43"/>
      <c r="W141" s="43"/>
      <c r="X141" s="43"/>
      <c r="Y141" s="43"/>
      <c r="Z141" s="43"/>
      <c r="AP141" s="72">
        <v>1.31</v>
      </c>
    </row>
    <row r="142" spans="1:42" ht="15" x14ac:dyDescent="0.25">
      <c r="A142" s="42"/>
      <c r="C142" s="42"/>
      <c r="D142" s="150"/>
      <c r="E142" s="42"/>
      <c r="F142" s="42"/>
      <c r="G142" s="150"/>
      <c r="H142" s="43"/>
      <c r="I142" s="43"/>
      <c r="J142" s="43"/>
      <c r="L142" s="43"/>
      <c r="R142" s="43"/>
      <c r="S142" s="43"/>
      <c r="T142" s="43"/>
      <c r="U142" s="43"/>
      <c r="V142" s="43"/>
      <c r="W142" s="43"/>
      <c r="X142" s="43"/>
      <c r="Y142" s="43"/>
      <c r="Z142" s="43"/>
      <c r="AP142" s="72">
        <v>1.32</v>
      </c>
    </row>
    <row r="143" spans="1:42" ht="15" x14ac:dyDescent="0.25">
      <c r="A143" s="42"/>
      <c r="C143" s="42"/>
      <c r="D143" s="150"/>
      <c r="E143" s="42"/>
      <c r="F143" s="42"/>
      <c r="G143" s="150"/>
      <c r="H143" s="43"/>
      <c r="I143" s="43"/>
      <c r="J143" s="43"/>
      <c r="L143" s="43"/>
      <c r="R143" s="43"/>
      <c r="S143" s="43"/>
      <c r="T143" s="43"/>
      <c r="U143" s="43"/>
      <c r="V143" s="43"/>
      <c r="W143" s="43"/>
      <c r="X143" s="43"/>
      <c r="Y143" s="43"/>
      <c r="Z143" s="43"/>
      <c r="AP143" s="72">
        <v>1.33</v>
      </c>
    </row>
    <row r="144" spans="1:42" ht="15" x14ac:dyDescent="0.25">
      <c r="A144" s="42"/>
      <c r="C144" s="42"/>
      <c r="D144" s="150"/>
      <c r="E144" s="42"/>
      <c r="F144" s="42"/>
      <c r="G144" s="150"/>
      <c r="H144" s="43"/>
      <c r="I144" s="43"/>
      <c r="J144" s="43"/>
      <c r="L144" s="43"/>
      <c r="R144" s="43"/>
      <c r="S144" s="43"/>
      <c r="T144" s="43"/>
      <c r="U144" s="43"/>
      <c r="V144" s="43"/>
      <c r="W144" s="43"/>
      <c r="X144" s="43"/>
      <c r="Y144" s="43"/>
      <c r="Z144" s="43"/>
      <c r="AP144" s="72">
        <v>1.34</v>
      </c>
    </row>
    <row r="145" spans="1:42" ht="15" x14ac:dyDescent="0.25">
      <c r="A145" s="42"/>
      <c r="C145" s="42"/>
      <c r="D145" s="150"/>
      <c r="E145" s="42"/>
      <c r="F145" s="42"/>
      <c r="G145" s="150"/>
      <c r="H145" s="43"/>
      <c r="I145" s="43"/>
      <c r="J145" s="43"/>
      <c r="L145" s="43"/>
      <c r="R145" s="43"/>
      <c r="S145" s="43"/>
      <c r="T145" s="43"/>
      <c r="U145" s="43"/>
      <c r="V145" s="43"/>
      <c r="W145" s="43"/>
      <c r="X145" s="43"/>
      <c r="Y145" s="43"/>
      <c r="Z145" s="43"/>
      <c r="AP145" s="72">
        <v>1.35</v>
      </c>
    </row>
    <row r="146" spans="1:42" ht="15" x14ac:dyDescent="0.25">
      <c r="A146" s="42"/>
      <c r="C146" s="42"/>
      <c r="D146" s="150"/>
      <c r="E146" s="42"/>
      <c r="F146" s="42"/>
      <c r="G146" s="150"/>
      <c r="H146" s="43"/>
      <c r="I146" s="43"/>
      <c r="J146" s="43"/>
      <c r="L146" s="43"/>
      <c r="R146" s="43"/>
      <c r="S146" s="43"/>
      <c r="T146" s="43"/>
      <c r="U146" s="43"/>
      <c r="V146" s="43"/>
      <c r="W146" s="43"/>
      <c r="X146" s="43"/>
      <c r="Y146" s="43"/>
      <c r="Z146" s="43"/>
      <c r="AP146" s="72">
        <v>1.36</v>
      </c>
    </row>
    <row r="147" spans="1:42" ht="15" x14ac:dyDescent="0.25">
      <c r="A147" s="42"/>
      <c r="C147" s="42"/>
      <c r="D147" s="150"/>
      <c r="E147" s="42"/>
      <c r="F147" s="42"/>
      <c r="G147" s="150"/>
      <c r="H147" s="43"/>
      <c r="I147" s="43"/>
      <c r="J147" s="43"/>
      <c r="L147" s="43"/>
      <c r="R147" s="43"/>
      <c r="S147" s="43"/>
      <c r="T147" s="43"/>
      <c r="U147" s="43"/>
      <c r="V147" s="43"/>
      <c r="W147" s="43"/>
      <c r="X147" s="43"/>
      <c r="Y147" s="43"/>
      <c r="Z147" s="43"/>
      <c r="AP147" s="72">
        <v>1.37</v>
      </c>
    </row>
    <row r="148" spans="1:42" ht="15" x14ac:dyDescent="0.25">
      <c r="A148" s="42"/>
      <c r="C148" s="42"/>
      <c r="D148" s="150"/>
      <c r="E148" s="42"/>
      <c r="F148" s="42"/>
      <c r="G148" s="150"/>
      <c r="H148" s="43"/>
      <c r="I148" s="43"/>
      <c r="J148" s="43"/>
      <c r="L148" s="43"/>
      <c r="R148" s="43"/>
      <c r="S148" s="43"/>
      <c r="T148" s="43"/>
      <c r="U148" s="43"/>
      <c r="V148" s="43"/>
      <c r="W148" s="43"/>
      <c r="X148" s="43"/>
      <c r="Y148" s="43"/>
      <c r="Z148" s="43"/>
      <c r="AP148" s="72">
        <v>1.38</v>
      </c>
    </row>
    <row r="149" spans="1:42" ht="15" x14ac:dyDescent="0.25">
      <c r="A149" s="42"/>
      <c r="C149" s="42"/>
      <c r="D149" s="150"/>
      <c r="E149" s="42"/>
      <c r="F149" s="42"/>
      <c r="G149" s="150"/>
      <c r="H149" s="43"/>
      <c r="I149" s="43"/>
      <c r="J149" s="43"/>
      <c r="L149" s="43"/>
      <c r="R149" s="43"/>
      <c r="S149" s="43"/>
      <c r="T149" s="43"/>
      <c r="U149" s="43"/>
      <c r="V149" s="43"/>
      <c r="W149" s="43"/>
      <c r="X149" s="43"/>
      <c r="Y149" s="43"/>
      <c r="Z149" s="43"/>
      <c r="AP149" s="72">
        <v>1.39</v>
      </c>
    </row>
    <row r="150" spans="1:42" ht="15" x14ac:dyDescent="0.25">
      <c r="A150" s="42"/>
      <c r="C150" s="42"/>
      <c r="D150" s="150"/>
      <c r="E150" s="42"/>
      <c r="F150" s="42"/>
      <c r="G150" s="150"/>
      <c r="H150" s="43"/>
      <c r="I150" s="43"/>
      <c r="J150" s="43"/>
      <c r="L150" s="43"/>
      <c r="R150" s="43"/>
      <c r="S150" s="43"/>
      <c r="T150" s="43"/>
      <c r="U150" s="43"/>
      <c r="V150" s="43"/>
      <c r="W150" s="43"/>
      <c r="X150" s="43"/>
      <c r="Y150" s="43"/>
      <c r="Z150" s="43"/>
      <c r="AP150" s="72">
        <v>1.4</v>
      </c>
    </row>
    <row r="151" spans="1:42" ht="15" x14ac:dyDescent="0.25">
      <c r="A151" s="42"/>
      <c r="C151" s="42"/>
      <c r="D151" s="150"/>
      <c r="E151" s="42"/>
      <c r="F151" s="42"/>
      <c r="G151" s="150"/>
      <c r="H151" s="43"/>
      <c r="I151" s="43"/>
      <c r="J151" s="43"/>
      <c r="L151" s="43"/>
      <c r="R151" s="43"/>
      <c r="S151" s="43"/>
      <c r="T151" s="43"/>
      <c r="U151" s="43"/>
      <c r="V151" s="43"/>
      <c r="W151" s="43"/>
      <c r="X151" s="43"/>
      <c r="Y151" s="43"/>
      <c r="Z151" s="43"/>
      <c r="AP151" s="72">
        <v>1.41</v>
      </c>
    </row>
    <row r="152" spans="1:42" ht="15" x14ac:dyDescent="0.25">
      <c r="A152" s="42"/>
      <c r="C152" s="42"/>
      <c r="D152" s="150"/>
      <c r="E152" s="42"/>
      <c r="F152" s="42"/>
      <c r="G152" s="150"/>
      <c r="H152" s="43"/>
      <c r="I152" s="43"/>
      <c r="J152" s="43"/>
      <c r="L152" s="43"/>
      <c r="R152" s="43"/>
      <c r="S152" s="43"/>
      <c r="T152" s="43"/>
      <c r="U152" s="43"/>
      <c r="V152" s="43"/>
      <c r="W152" s="43"/>
      <c r="X152" s="43"/>
      <c r="Y152" s="43"/>
      <c r="Z152" s="43"/>
      <c r="AP152" s="72">
        <v>1.42</v>
      </c>
    </row>
    <row r="153" spans="1:42" ht="15" x14ac:dyDescent="0.25">
      <c r="A153" s="42"/>
      <c r="C153" s="42"/>
      <c r="D153" s="150"/>
      <c r="E153" s="42"/>
      <c r="F153" s="42"/>
      <c r="G153" s="150"/>
      <c r="H153" s="43"/>
      <c r="I153" s="43"/>
      <c r="J153" s="43"/>
      <c r="L153" s="43"/>
      <c r="R153" s="43"/>
      <c r="S153" s="43"/>
      <c r="T153" s="43"/>
      <c r="U153" s="43"/>
      <c r="V153" s="43"/>
      <c r="W153" s="43"/>
      <c r="X153" s="43"/>
      <c r="Y153" s="43"/>
      <c r="Z153" s="43"/>
      <c r="AP153" s="72">
        <v>1.43</v>
      </c>
    </row>
    <row r="154" spans="1:42" ht="15" x14ac:dyDescent="0.25">
      <c r="A154" s="42"/>
      <c r="C154" s="42"/>
      <c r="D154" s="150"/>
      <c r="E154" s="42"/>
      <c r="F154" s="42"/>
      <c r="G154" s="150"/>
      <c r="H154" s="43"/>
      <c r="I154" s="43"/>
      <c r="J154" s="43"/>
      <c r="L154" s="43"/>
      <c r="R154" s="43"/>
      <c r="S154" s="43"/>
      <c r="T154" s="43"/>
      <c r="U154" s="43"/>
      <c r="V154" s="43"/>
      <c r="W154" s="43"/>
      <c r="X154" s="43"/>
      <c r="Y154" s="43"/>
      <c r="Z154" s="43"/>
      <c r="AP154" s="72">
        <v>1.44</v>
      </c>
    </row>
    <row r="155" spans="1:42" ht="15" x14ac:dyDescent="0.25">
      <c r="A155" s="42"/>
      <c r="C155" s="42"/>
      <c r="D155" s="150"/>
      <c r="E155" s="42"/>
      <c r="F155" s="42"/>
      <c r="G155" s="150"/>
      <c r="H155" s="43"/>
      <c r="I155" s="43"/>
      <c r="J155" s="43"/>
      <c r="L155" s="43"/>
      <c r="R155" s="43"/>
      <c r="S155" s="43"/>
      <c r="T155" s="43"/>
      <c r="U155" s="43"/>
      <c r="V155" s="43"/>
      <c r="W155" s="43"/>
      <c r="X155" s="43"/>
      <c r="Y155" s="43"/>
      <c r="Z155" s="43"/>
      <c r="AP155" s="72">
        <v>1.45</v>
      </c>
    </row>
    <row r="156" spans="1:42" ht="15" x14ac:dyDescent="0.25">
      <c r="A156" s="42"/>
      <c r="C156" s="42"/>
      <c r="D156" s="150"/>
      <c r="E156" s="42"/>
      <c r="F156" s="42"/>
      <c r="G156" s="150"/>
      <c r="H156" s="43"/>
      <c r="I156" s="43"/>
      <c r="J156" s="43"/>
      <c r="L156" s="43"/>
      <c r="R156" s="43"/>
      <c r="S156" s="43"/>
      <c r="T156" s="43"/>
      <c r="U156" s="43"/>
      <c r="V156" s="43"/>
      <c r="W156" s="43"/>
      <c r="X156" s="43"/>
      <c r="Y156" s="43"/>
      <c r="Z156" s="43"/>
      <c r="AP156" s="72">
        <v>1.46</v>
      </c>
    </row>
    <row r="157" spans="1:42" ht="15" x14ac:dyDescent="0.25">
      <c r="A157" s="42"/>
      <c r="C157" s="42"/>
      <c r="D157" s="150"/>
      <c r="E157" s="42"/>
      <c r="F157" s="42"/>
      <c r="G157" s="150"/>
      <c r="H157" s="43"/>
      <c r="I157" s="43"/>
      <c r="J157" s="43"/>
      <c r="L157" s="43"/>
      <c r="R157" s="43"/>
      <c r="S157" s="43"/>
      <c r="T157" s="43"/>
      <c r="U157" s="43"/>
      <c r="V157" s="43"/>
      <c r="W157" s="43"/>
      <c r="X157" s="43"/>
      <c r="Y157" s="43"/>
      <c r="Z157" s="43"/>
    </row>
    <row r="158" spans="1:42" ht="15" x14ac:dyDescent="0.25">
      <c r="A158" s="42"/>
      <c r="C158" s="42"/>
      <c r="D158" s="150"/>
      <c r="E158" s="42"/>
      <c r="F158" s="42"/>
      <c r="G158" s="150"/>
      <c r="H158" s="43"/>
      <c r="I158" s="43"/>
      <c r="J158" s="43"/>
      <c r="L158" s="43"/>
      <c r="R158" s="43"/>
      <c r="S158" s="43"/>
      <c r="T158" s="43"/>
      <c r="U158" s="43"/>
      <c r="V158" s="43"/>
      <c r="W158" s="43"/>
      <c r="X158" s="43"/>
      <c r="Y158" s="43"/>
      <c r="Z158" s="43"/>
    </row>
    <row r="159" spans="1:42" ht="15" x14ac:dyDescent="0.25">
      <c r="A159" s="42"/>
      <c r="C159" s="42"/>
      <c r="D159" s="150"/>
      <c r="E159" s="42"/>
      <c r="F159" s="42"/>
      <c r="G159" s="150"/>
      <c r="H159" s="43"/>
      <c r="I159" s="43"/>
      <c r="J159" s="43"/>
      <c r="L159" s="43"/>
      <c r="R159" s="43"/>
      <c r="S159" s="43"/>
      <c r="T159" s="43"/>
      <c r="U159" s="43"/>
      <c r="V159" s="43"/>
      <c r="W159" s="43"/>
      <c r="X159" s="43"/>
      <c r="Y159" s="43"/>
      <c r="Z159" s="43"/>
    </row>
    <row r="160" spans="1:42" ht="15" x14ac:dyDescent="0.25">
      <c r="A160" s="42"/>
      <c r="C160" s="42"/>
      <c r="D160" s="150"/>
      <c r="E160" s="42"/>
      <c r="F160" s="42"/>
      <c r="G160" s="150"/>
      <c r="H160" s="43"/>
      <c r="I160" s="43"/>
      <c r="J160" s="43"/>
      <c r="L160" s="43"/>
      <c r="R160" s="43"/>
      <c r="S160" s="43"/>
      <c r="T160" s="43"/>
      <c r="U160" s="43"/>
      <c r="V160" s="43"/>
      <c r="W160" s="43"/>
      <c r="X160" s="43"/>
      <c r="Y160" s="43"/>
      <c r="Z160" s="43"/>
    </row>
    <row r="161" spans="1:26" ht="15" x14ac:dyDescent="0.25">
      <c r="A161" s="42"/>
      <c r="C161" s="42"/>
      <c r="D161" s="150"/>
      <c r="E161" s="42"/>
      <c r="F161" s="42"/>
      <c r="G161" s="150"/>
      <c r="H161" s="43"/>
      <c r="I161" s="43"/>
      <c r="J161" s="43"/>
      <c r="L161" s="43"/>
      <c r="R161" s="43"/>
      <c r="S161" s="43"/>
      <c r="T161" s="43"/>
      <c r="U161" s="43"/>
      <c r="V161" s="43"/>
      <c r="W161" s="43"/>
      <c r="X161" s="43"/>
      <c r="Y161" s="43"/>
      <c r="Z161" s="43"/>
    </row>
    <row r="162" spans="1:26" ht="15" x14ac:dyDescent="0.25">
      <c r="A162" s="42"/>
      <c r="C162" s="42"/>
      <c r="D162" s="150"/>
      <c r="E162" s="42"/>
      <c r="F162" s="42"/>
      <c r="G162" s="150"/>
      <c r="H162" s="43"/>
      <c r="I162" s="43"/>
      <c r="J162" s="43"/>
      <c r="L162" s="43"/>
      <c r="R162" s="43"/>
      <c r="S162" s="43"/>
      <c r="T162" s="43"/>
      <c r="U162" s="43"/>
      <c r="V162" s="43"/>
      <c r="W162" s="43"/>
      <c r="X162" s="43"/>
      <c r="Y162" s="43"/>
      <c r="Z162" s="43"/>
    </row>
    <row r="163" spans="1:26" ht="15" x14ac:dyDescent="0.25">
      <c r="A163" s="42"/>
      <c r="C163" s="42"/>
      <c r="D163" s="150"/>
      <c r="E163" s="42"/>
      <c r="F163" s="42"/>
      <c r="G163" s="150"/>
      <c r="H163" s="43"/>
      <c r="I163" s="43"/>
      <c r="J163" s="43"/>
      <c r="L163" s="43"/>
      <c r="R163" s="43"/>
      <c r="S163" s="43"/>
      <c r="T163" s="43"/>
      <c r="U163" s="43"/>
      <c r="V163" s="43"/>
      <c r="W163" s="43"/>
      <c r="X163" s="43"/>
      <c r="Y163" s="43"/>
      <c r="Z163" s="43"/>
    </row>
    <row r="164" spans="1:26" ht="15" x14ac:dyDescent="0.25">
      <c r="A164" s="42"/>
      <c r="C164" s="42"/>
      <c r="D164" s="150"/>
      <c r="E164" s="42"/>
      <c r="F164" s="42"/>
      <c r="G164" s="150"/>
      <c r="H164" s="43"/>
      <c r="I164" s="43"/>
      <c r="J164" s="43"/>
      <c r="L164" s="43"/>
      <c r="R164" s="43"/>
      <c r="S164" s="43"/>
      <c r="T164" s="43"/>
      <c r="U164" s="43"/>
      <c r="V164" s="43"/>
      <c r="W164" s="43"/>
      <c r="X164" s="43"/>
      <c r="Y164" s="43"/>
      <c r="Z164" s="43"/>
    </row>
    <row r="165" spans="1:26" ht="15" x14ac:dyDescent="0.25">
      <c r="A165" s="42"/>
      <c r="C165" s="42"/>
      <c r="D165" s="150"/>
      <c r="E165" s="42"/>
      <c r="F165" s="42"/>
      <c r="G165" s="150"/>
      <c r="H165" s="43"/>
      <c r="I165" s="43"/>
      <c r="J165" s="43"/>
      <c r="L165" s="43"/>
      <c r="R165" s="43"/>
      <c r="S165" s="43"/>
      <c r="T165" s="43"/>
      <c r="U165" s="43"/>
      <c r="V165" s="43"/>
      <c r="W165" s="43"/>
      <c r="X165" s="43"/>
      <c r="Y165" s="43"/>
      <c r="Z165" s="43"/>
    </row>
    <row r="166" spans="1:26" ht="15" x14ac:dyDescent="0.25">
      <c r="A166" s="42"/>
      <c r="C166" s="42"/>
      <c r="D166" s="150"/>
      <c r="E166" s="42"/>
      <c r="F166" s="42"/>
      <c r="G166" s="150"/>
      <c r="H166" s="43"/>
      <c r="I166" s="43"/>
      <c r="J166" s="43"/>
      <c r="L166" s="43"/>
      <c r="R166" s="43"/>
      <c r="S166" s="43"/>
      <c r="T166" s="43"/>
      <c r="U166" s="43"/>
      <c r="V166" s="43"/>
      <c r="W166" s="43"/>
      <c r="X166" s="43"/>
      <c r="Y166" s="43"/>
      <c r="Z166" s="43"/>
    </row>
    <row r="167" spans="1:26" ht="15" x14ac:dyDescent="0.25">
      <c r="A167" s="42"/>
      <c r="C167" s="42"/>
      <c r="D167" s="150"/>
      <c r="E167" s="42"/>
      <c r="F167" s="42"/>
      <c r="G167" s="150"/>
      <c r="H167" s="43"/>
      <c r="I167" s="43"/>
      <c r="J167" s="43"/>
      <c r="L167" s="43"/>
      <c r="R167" s="43"/>
      <c r="S167" s="43"/>
      <c r="T167" s="43"/>
      <c r="U167" s="43"/>
      <c r="V167" s="43"/>
      <c r="W167" s="43"/>
      <c r="X167" s="43"/>
      <c r="Y167" s="43"/>
      <c r="Z167" s="43"/>
    </row>
    <row r="168" spans="1:26" ht="15" x14ac:dyDescent="0.25">
      <c r="A168" s="42"/>
      <c r="C168" s="42"/>
      <c r="D168" s="150"/>
      <c r="E168" s="42"/>
      <c r="F168" s="42"/>
      <c r="G168" s="150"/>
      <c r="H168" s="43"/>
      <c r="I168" s="43"/>
      <c r="J168" s="43"/>
      <c r="L168" s="43"/>
      <c r="R168" s="43"/>
      <c r="S168" s="43"/>
      <c r="T168" s="43"/>
      <c r="U168" s="43"/>
      <c r="V168" s="43"/>
      <c r="W168" s="43"/>
      <c r="X168" s="43"/>
      <c r="Y168" s="43"/>
      <c r="Z168" s="43"/>
    </row>
    <row r="169" spans="1:26" ht="15" x14ac:dyDescent="0.25">
      <c r="A169" s="42"/>
      <c r="C169" s="42"/>
      <c r="D169" s="150"/>
      <c r="E169" s="42"/>
      <c r="F169" s="42"/>
      <c r="G169" s="150"/>
      <c r="H169" s="43"/>
      <c r="I169" s="43"/>
      <c r="J169" s="43"/>
      <c r="L169" s="43"/>
      <c r="R169" s="43"/>
      <c r="S169" s="43"/>
      <c r="T169" s="43"/>
      <c r="U169" s="43"/>
      <c r="V169" s="43"/>
      <c r="W169" s="43"/>
      <c r="X169" s="43"/>
      <c r="Y169" s="43"/>
      <c r="Z169" s="43"/>
    </row>
    <row r="170" spans="1:26" ht="15" x14ac:dyDescent="0.25">
      <c r="A170" s="42"/>
      <c r="C170" s="42"/>
      <c r="D170" s="150"/>
      <c r="E170" s="42"/>
      <c r="F170" s="42"/>
      <c r="G170" s="150"/>
      <c r="H170" s="43"/>
      <c r="I170" s="43"/>
      <c r="J170" s="43"/>
      <c r="L170" s="43"/>
      <c r="R170" s="43"/>
      <c r="S170" s="43"/>
      <c r="T170" s="43"/>
      <c r="U170" s="43"/>
      <c r="V170" s="43"/>
      <c r="W170" s="43"/>
      <c r="X170" s="43"/>
      <c r="Y170" s="43"/>
      <c r="Z170" s="43"/>
    </row>
    <row r="171" spans="1:26" ht="15" x14ac:dyDescent="0.25">
      <c r="A171" s="42"/>
      <c r="C171" s="42"/>
      <c r="D171" s="150"/>
      <c r="E171" s="42"/>
      <c r="F171" s="42"/>
      <c r="G171" s="150"/>
      <c r="H171" s="43"/>
      <c r="I171" s="43"/>
      <c r="J171" s="43"/>
      <c r="L171" s="43"/>
      <c r="R171" s="43"/>
      <c r="S171" s="43"/>
      <c r="T171" s="43"/>
      <c r="U171" s="43"/>
      <c r="V171" s="43"/>
      <c r="W171" s="43"/>
      <c r="X171" s="43"/>
      <c r="Y171" s="43"/>
      <c r="Z171" s="43"/>
    </row>
    <row r="172" spans="1:26" ht="15" x14ac:dyDescent="0.25">
      <c r="A172" s="42"/>
      <c r="C172" s="42"/>
      <c r="D172" s="150"/>
      <c r="E172" s="42"/>
      <c r="F172" s="42"/>
      <c r="G172" s="150"/>
      <c r="H172" s="43"/>
      <c r="I172" s="43"/>
      <c r="J172" s="43"/>
      <c r="L172" s="43"/>
      <c r="R172" s="43"/>
      <c r="S172" s="43"/>
      <c r="T172" s="43"/>
      <c r="U172" s="43"/>
      <c r="V172" s="43"/>
      <c r="W172" s="43"/>
      <c r="X172" s="43"/>
      <c r="Y172" s="43"/>
      <c r="Z172" s="43"/>
    </row>
    <row r="173" spans="1:26" ht="15" x14ac:dyDescent="0.25">
      <c r="A173" s="42"/>
      <c r="C173" s="42"/>
      <c r="D173" s="150"/>
      <c r="E173" s="42"/>
      <c r="F173" s="42"/>
      <c r="G173" s="150"/>
      <c r="H173" s="43"/>
      <c r="I173" s="43"/>
      <c r="J173" s="43"/>
      <c r="L173" s="43"/>
      <c r="R173" s="43"/>
      <c r="S173" s="43"/>
      <c r="T173" s="43"/>
      <c r="U173" s="43"/>
      <c r="V173" s="43"/>
      <c r="W173" s="43"/>
      <c r="X173" s="43"/>
      <c r="Y173" s="43"/>
      <c r="Z173" s="43"/>
    </row>
    <row r="174" spans="1:26" ht="15" x14ac:dyDescent="0.25">
      <c r="A174" s="42"/>
      <c r="C174" s="42"/>
      <c r="D174" s="150"/>
      <c r="E174" s="42"/>
      <c r="F174" s="42"/>
      <c r="G174" s="150"/>
      <c r="H174" s="43"/>
      <c r="I174" s="43"/>
      <c r="J174" s="43"/>
      <c r="L174" s="43"/>
      <c r="R174" s="43"/>
      <c r="S174" s="43"/>
      <c r="T174" s="43"/>
      <c r="U174" s="43"/>
      <c r="V174" s="43"/>
      <c r="W174" s="43"/>
      <c r="X174" s="43"/>
      <c r="Y174" s="43"/>
      <c r="Z174" s="43"/>
    </row>
    <row r="175" spans="1:26" ht="15" x14ac:dyDescent="0.25">
      <c r="A175" s="42"/>
      <c r="C175" s="42"/>
      <c r="D175" s="150"/>
      <c r="E175" s="42"/>
      <c r="F175" s="42"/>
      <c r="G175" s="150"/>
      <c r="H175" s="43"/>
      <c r="I175" s="43"/>
      <c r="J175" s="43"/>
      <c r="L175" s="43"/>
      <c r="R175" s="43"/>
      <c r="S175" s="43"/>
      <c r="T175" s="43"/>
      <c r="U175" s="43"/>
      <c r="V175" s="43"/>
      <c r="W175" s="43"/>
      <c r="X175" s="43"/>
      <c r="Y175" s="43"/>
      <c r="Z175" s="43"/>
    </row>
    <row r="176" spans="1:26" ht="15" x14ac:dyDescent="0.25">
      <c r="A176" s="42"/>
      <c r="C176" s="42"/>
      <c r="D176" s="150"/>
      <c r="E176" s="42"/>
      <c r="F176" s="42"/>
      <c r="G176" s="150"/>
      <c r="H176" s="43"/>
      <c r="I176" s="43"/>
      <c r="J176" s="43"/>
      <c r="L176" s="43"/>
      <c r="R176" s="43"/>
      <c r="S176" s="43"/>
      <c r="T176" s="43"/>
      <c r="U176" s="43"/>
      <c r="V176" s="43"/>
      <c r="W176" s="43"/>
      <c r="X176" s="43"/>
      <c r="Y176" s="43"/>
      <c r="Z176" s="43"/>
    </row>
    <row r="177" spans="1:26" ht="15" x14ac:dyDescent="0.25">
      <c r="A177" s="42"/>
      <c r="C177" s="42"/>
      <c r="D177" s="150"/>
      <c r="E177" s="42"/>
      <c r="F177" s="42"/>
      <c r="G177" s="150"/>
      <c r="H177" s="43"/>
      <c r="I177" s="43"/>
      <c r="J177" s="43"/>
      <c r="L177" s="43"/>
      <c r="R177" s="43"/>
      <c r="S177" s="43"/>
      <c r="T177" s="43"/>
      <c r="U177" s="43"/>
      <c r="V177" s="43"/>
      <c r="W177" s="43"/>
      <c r="X177" s="43"/>
      <c r="Y177" s="43"/>
      <c r="Z177" s="43"/>
    </row>
    <row r="178" spans="1:26" ht="15" x14ac:dyDescent="0.25">
      <c r="A178" s="42"/>
      <c r="C178" s="42"/>
      <c r="D178" s="150"/>
      <c r="E178" s="42"/>
      <c r="F178" s="42"/>
      <c r="G178" s="150"/>
      <c r="H178" s="43"/>
      <c r="I178" s="43"/>
      <c r="J178" s="43"/>
      <c r="L178" s="43"/>
      <c r="R178" s="43"/>
      <c r="S178" s="43"/>
      <c r="T178" s="43"/>
      <c r="U178" s="43"/>
      <c r="V178" s="43"/>
      <c r="W178" s="43"/>
      <c r="X178" s="43"/>
      <c r="Y178" s="43"/>
      <c r="Z178" s="43"/>
    </row>
    <row r="179" spans="1:26" ht="15" x14ac:dyDescent="0.25">
      <c r="A179" s="42"/>
      <c r="C179" s="42"/>
      <c r="D179" s="150"/>
      <c r="E179" s="42"/>
      <c r="F179" s="42"/>
      <c r="G179" s="150"/>
      <c r="H179" s="43"/>
      <c r="I179" s="43"/>
      <c r="J179" s="43"/>
      <c r="L179" s="43"/>
      <c r="R179" s="43"/>
      <c r="S179" s="43"/>
      <c r="T179" s="43"/>
      <c r="U179" s="43"/>
      <c r="V179" s="43"/>
      <c r="W179" s="43"/>
      <c r="X179" s="43"/>
      <c r="Y179" s="43"/>
      <c r="Z179" s="43"/>
    </row>
    <row r="180" spans="1:26" ht="15" x14ac:dyDescent="0.25">
      <c r="A180" s="42"/>
      <c r="C180" s="42"/>
      <c r="D180" s="150"/>
      <c r="E180" s="42"/>
      <c r="F180" s="42"/>
      <c r="G180" s="150"/>
      <c r="H180" s="43"/>
      <c r="I180" s="43"/>
      <c r="J180" s="43"/>
      <c r="L180" s="43"/>
      <c r="R180" s="43"/>
      <c r="S180" s="43"/>
      <c r="T180" s="43"/>
      <c r="U180" s="43"/>
      <c r="V180" s="43"/>
      <c r="W180" s="43"/>
      <c r="X180" s="43"/>
      <c r="Y180" s="43"/>
      <c r="Z180" s="43"/>
    </row>
    <row r="181" spans="1:26" ht="15" x14ac:dyDescent="0.25">
      <c r="A181" s="42"/>
      <c r="C181" s="42"/>
      <c r="D181" s="150"/>
      <c r="E181" s="42"/>
      <c r="F181" s="42"/>
      <c r="G181" s="150"/>
      <c r="H181" s="43"/>
      <c r="I181" s="43"/>
      <c r="J181" s="43"/>
      <c r="L181" s="43"/>
      <c r="R181" s="43"/>
      <c r="S181" s="43"/>
      <c r="T181" s="43"/>
      <c r="U181" s="43"/>
      <c r="V181" s="43"/>
      <c r="W181" s="43"/>
      <c r="X181" s="43"/>
      <c r="Y181" s="43"/>
      <c r="Z181" s="43"/>
    </row>
    <row r="182" spans="1:26" ht="15" x14ac:dyDescent="0.25">
      <c r="A182" s="42"/>
      <c r="C182" s="42"/>
      <c r="D182" s="150"/>
      <c r="E182" s="42"/>
      <c r="F182" s="42"/>
      <c r="G182" s="150"/>
      <c r="H182" s="43"/>
      <c r="I182" s="43"/>
      <c r="J182" s="43"/>
      <c r="L182" s="43"/>
      <c r="R182" s="43"/>
      <c r="S182" s="43"/>
      <c r="T182" s="43"/>
      <c r="U182" s="43"/>
      <c r="V182" s="43"/>
      <c r="W182" s="43"/>
      <c r="X182" s="43"/>
      <c r="Y182" s="43"/>
      <c r="Z182" s="43"/>
    </row>
    <row r="183" spans="1:26" ht="15" x14ac:dyDescent="0.25">
      <c r="A183" s="42"/>
      <c r="C183" s="42"/>
      <c r="D183" s="150"/>
      <c r="E183" s="42"/>
      <c r="F183" s="42"/>
      <c r="G183" s="150"/>
      <c r="H183" s="43"/>
      <c r="I183" s="43"/>
      <c r="J183" s="43"/>
      <c r="L183" s="43"/>
      <c r="R183" s="43"/>
      <c r="S183" s="43"/>
      <c r="T183" s="43"/>
      <c r="U183" s="43"/>
      <c r="V183" s="43"/>
      <c r="W183" s="43"/>
      <c r="X183" s="43"/>
      <c r="Y183" s="43"/>
      <c r="Z183" s="43"/>
    </row>
    <row r="184" spans="1:26" ht="15" x14ac:dyDescent="0.25">
      <c r="A184" s="42"/>
      <c r="C184" s="42"/>
      <c r="D184" s="150"/>
      <c r="E184" s="42"/>
      <c r="F184" s="42"/>
      <c r="G184" s="150"/>
      <c r="H184" s="43"/>
      <c r="I184" s="43"/>
      <c r="J184" s="43"/>
      <c r="L184" s="43"/>
      <c r="R184" s="43"/>
      <c r="S184" s="43"/>
      <c r="T184" s="43"/>
      <c r="U184" s="43"/>
      <c r="V184" s="43"/>
      <c r="W184" s="43"/>
      <c r="X184" s="43"/>
      <c r="Y184" s="43"/>
      <c r="Z184" s="43"/>
    </row>
    <row r="185" spans="1:26" ht="15" x14ac:dyDescent="0.25">
      <c r="A185" s="42"/>
      <c r="C185" s="42"/>
      <c r="D185" s="150"/>
      <c r="E185" s="42"/>
      <c r="F185" s="42"/>
      <c r="G185" s="150"/>
      <c r="H185" s="43"/>
      <c r="I185" s="43"/>
      <c r="J185" s="43"/>
      <c r="L185" s="43"/>
      <c r="R185" s="43"/>
      <c r="S185" s="43"/>
      <c r="T185" s="43"/>
      <c r="U185" s="43"/>
      <c r="V185" s="43"/>
      <c r="W185" s="43"/>
      <c r="X185" s="43"/>
      <c r="Y185" s="43"/>
      <c r="Z185" s="43"/>
    </row>
    <row r="186" spans="1:26" ht="15" x14ac:dyDescent="0.25">
      <c r="A186" s="42"/>
      <c r="C186" s="42"/>
      <c r="D186" s="150"/>
      <c r="E186" s="42"/>
      <c r="F186" s="42"/>
      <c r="G186" s="150"/>
      <c r="H186" s="43"/>
      <c r="I186" s="43"/>
      <c r="J186" s="43"/>
      <c r="L186" s="43"/>
      <c r="R186" s="43"/>
      <c r="S186" s="43"/>
      <c r="T186" s="43"/>
      <c r="U186" s="43"/>
      <c r="V186" s="43"/>
      <c r="W186" s="43"/>
      <c r="X186" s="43"/>
      <c r="Y186" s="43"/>
      <c r="Z186" s="43"/>
    </row>
    <row r="187" spans="1:26" ht="15" x14ac:dyDescent="0.25">
      <c r="A187" s="42"/>
      <c r="C187" s="42"/>
      <c r="D187" s="150"/>
      <c r="E187" s="42"/>
      <c r="F187" s="42"/>
      <c r="G187" s="150"/>
      <c r="H187" s="43"/>
      <c r="I187" s="43"/>
      <c r="J187" s="43"/>
      <c r="L187" s="43"/>
      <c r="R187" s="43"/>
      <c r="S187" s="43"/>
      <c r="T187" s="43"/>
      <c r="U187" s="43"/>
      <c r="V187" s="43"/>
      <c r="W187" s="43"/>
      <c r="X187" s="43"/>
      <c r="Y187" s="43"/>
      <c r="Z187" s="43"/>
    </row>
    <row r="188" spans="1:26" ht="15" x14ac:dyDescent="0.25">
      <c r="A188" s="42"/>
      <c r="C188" s="42"/>
      <c r="D188" s="150"/>
      <c r="E188" s="42"/>
      <c r="F188" s="42"/>
      <c r="G188" s="150"/>
      <c r="H188" s="43"/>
      <c r="I188" s="43"/>
      <c r="J188" s="43"/>
      <c r="L188" s="43"/>
      <c r="R188" s="43"/>
      <c r="S188" s="43"/>
      <c r="T188" s="43"/>
      <c r="U188" s="43"/>
      <c r="V188" s="43"/>
      <c r="W188" s="43"/>
      <c r="X188" s="43"/>
      <c r="Y188" s="43"/>
      <c r="Z188" s="43"/>
    </row>
    <row r="189" spans="1:26" ht="15" x14ac:dyDescent="0.25">
      <c r="A189" s="42"/>
      <c r="C189" s="42"/>
      <c r="D189" s="150"/>
      <c r="E189" s="42"/>
      <c r="F189" s="42"/>
      <c r="G189" s="150"/>
      <c r="H189" s="43"/>
      <c r="I189" s="43"/>
      <c r="J189" s="43"/>
      <c r="L189" s="43"/>
      <c r="R189" s="43"/>
      <c r="S189" s="43"/>
      <c r="T189" s="43"/>
      <c r="U189" s="43"/>
      <c r="V189" s="43"/>
      <c r="W189" s="43"/>
      <c r="X189" s="43"/>
      <c r="Y189" s="43"/>
      <c r="Z189" s="43"/>
    </row>
    <row r="190" spans="1:26" ht="15" x14ac:dyDescent="0.25">
      <c r="A190" s="42"/>
      <c r="C190" s="42"/>
      <c r="D190" s="150"/>
      <c r="E190" s="42"/>
      <c r="F190" s="42"/>
      <c r="G190" s="150"/>
      <c r="H190" s="43"/>
      <c r="I190" s="43"/>
      <c r="J190" s="43"/>
      <c r="L190" s="43"/>
      <c r="R190" s="43"/>
      <c r="S190" s="43"/>
      <c r="T190" s="43"/>
      <c r="U190" s="43"/>
      <c r="V190" s="43"/>
      <c r="W190" s="43"/>
      <c r="X190" s="43"/>
      <c r="Y190" s="43"/>
      <c r="Z190" s="43"/>
    </row>
    <row r="191" spans="1:26" ht="15" x14ac:dyDescent="0.25">
      <c r="A191" s="42"/>
      <c r="C191" s="42"/>
      <c r="D191" s="150"/>
      <c r="E191" s="42"/>
      <c r="F191" s="42"/>
      <c r="G191" s="150"/>
      <c r="H191" s="43"/>
      <c r="I191" s="43"/>
      <c r="J191" s="43"/>
      <c r="L191" s="43"/>
      <c r="R191" s="43"/>
      <c r="S191" s="43"/>
      <c r="T191" s="43"/>
      <c r="U191" s="43"/>
      <c r="V191" s="43"/>
      <c r="W191" s="43"/>
      <c r="X191" s="43"/>
      <c r="Y191" s="43"/>
      <c r="Z191" s="43"/>
    </row>
    <row r="192" spans="1:26" ht="15" x14ac:dyDescent="0.25">
      <c r="A192" s="42"/>
      <c r="C192" s="42"/>
      <c r="D192" s="150"/>
      <c r="E192" s="42"/>
      <c r="F192" s="42"/>
      <c r="G192" s="150"/>
      <c r="H192" s="43"/>
      <c r="I192" s="43"/>
      <c r="J192" s="43"/>
      <c r="L192" s="43"/>
      <c r="R192" s="43"/>
      <c r="S192" s="43"/>
      <c r="T192" s="43"/>
      <c r="U192" s="43"/>
      <c r="V192" s="43"/>
      <c r="W192" s="43"/>
      <c r="X192" s="43"/>
      <c r="Y192" s="43"/>
      <c r="Z192" s="43"/>
    </row>
    <row r="193" spans="1:26" ht="15" x14ac:dyDescent="0.25">
      <c r="A193" s="42"/>
      <c r="C193" s="42"/>
      <c r="D193" s="150"/>
      <c r="E193" s="42"/>
      <c r="F193" s="42"/>
      <c r="G193" s="150"/>
      <c r="H193" s="43"/>
      <c r="I193" s="43"/>
      <c r="J193" s="43"/>
      <c r="L193" s="43"/>
      <c r="R193" s="43"/>
      <c r="S193" s="43"/>
      <c r="T193" s="43"/>
      <c r="U193" s="43"/>
      <c r="V193" s="43"/>
      <c r="W193" s="43"/>
      <c r="X193" s="43"/>
      <c r="Y193" s="43"/>
      <c r="Z193" s="43"/>
    </row>
    <row r="194" spans="1:26" ht="15" x14ac:dyDescent="0.25">
      <c r="A194" s="42"/>
      <c r="C194" s="42"/>
      <c r="D194" s="150"/>
      <c r="E194" s="42"/>
      <c r="F194" s="42"/>
      <c r="G194" s="150"/>
      <c r="H194" s="43"/>
      <c r="I194" s="43"/>
      <c r="J194" s="43"/>
      <c r="L194" s="43"/>
      <c r="R194" s="43"/>
      <c r="S194" s="43"/>
      <c r="T194" s="43"/>
      <c r="U194" s="43"/>
      <c r="V194" s="43"/>
      <c r="W194" s="43"/>
      <c r="X194" s="43"/>
      <c r="Y194" s="43"/>
      <c r="Z194" s="43"/>
    </row>
    <row r="195" spans="1:26" ht="15" x14ac:dyDescent="0.25">
      <c r="A195" s="42"/>
      <c r="C195" s="42"/>
      <c r="D195" s="150"/>
      <c r="E195" s="42"/>
      <c r="F195" s="42"/>
      <c r="G195" s="150"/>
      <c r="H195" s="43"/>
      <c r="I195" s="43"/>
      <c r="J195" s="43"/>
      <c r="L195" s="43"/>
      <c r="R195" s="43"/>
      <c r="S195" s="43"/>
      <c r="T195" s="43"/>
      <c r="U195" s="43"/>
      <c r="V195" s="43"/>
      <c r="W195" s="43"/>
      <c r="X195" s="43"/>
      <c r="Y195" s="43"/>
      <c r="Z195" s="43"/>
    </row>
    <row r="196" spans="1:26" ht="15" x14ac:dyDescent="0.25">
      <c r="A196" s="42"/>
      <c r="C196" s="42"/>
      <c r="D196" s="150"/>
      <c r="E196" s="42"/>
      <c r="F196" s="42"/>
      <c r="G196" s="150"/>
      <c r="H196" s="43"/>
      <c r="I196" s="43"/>
      <c r="J196" s="43"/>
      <c r="L196" s="43"/>
      <c r="R196" s="43"/>
      <c r="S196" s="43"/>
      <c r="T196" s="43"/>
      <c r="U196" s="43"/>
      <c r="V196" s="43"/>
      <c r="W196" s="43"/>
      <c r="X196" s="43"/>
      <c r="Y196" s="43"/>
      <c r="Z196" s="43"/>
    </row>
    <row r="197" spans="1:26" ht="15" x14ac:dyDescent="0.25">
      <c r="A197" s="42"/>
      <c r="C197" s="42"/>
      <c r="D197" s="150"/>
      <c r="E197" s="42"/>
      <c r="F197" s="42"/>
      <c r="G197" s="150"/>
      <c r="H197" s="43"/>
      <c r="I197" s="43"/>
      <c r="J197" s="43"/>
      <c r="L197" s="43"/>
      <c r="R197" s="43"/>
      <c r="S197" s="43"/>
      <c r="T197" s="43"/>
      <c r="U197" s="43"/>
      <c r="V197" s="43"/>
      <c r="W197" s="43"/>
      <c r="X197" s="43"/>
      <c r="Y197" s="43"/>
      <c r="Z197" s="43"/>
    </row>
    <row r="198" spans="1:26" ht="15" x14ac:dyDescent="0.25">
      <c r="A198" s="42"/>
      <c r="C198" s="42"/>
      <c r="D198" s="150"/>
      <c r="E198" s="42"/>
      <c r="F198" s="42"/>
      <c r="G198" s="150"/>
      <c r="H198" s="43"/>
      <c r="I198" s="43"/>
      <c r="J198" s="43"/>
      <c r="L198" s="43"/>
      <c r="R198" s="43"/>
      <c r="S198" s="43"/>
      <c r="T198" s="43"/>
      <c r="U198" s="43"/>
      <c r="V198" s="43"/>
      <c r="W198" s="43"/>
      <c r="X198" s="43"/>
      <c r="Y198" s="43"/>
      <c r="Z198" s="43"/>
    </row>
    <row r="199" spans="1:26" ht="15" x14ac:dyDescent="0.25">
      <c r="A199" s="42"/>
      <c r="C199" s="42"/>
      <c r="D199" s="150"/>
      <c r="E199" s="42"/>
      <c r="F199" s="42"/>
      <c r="G199" s="150"/>
      <c r="H199" s="43"/>
      <c r="I199" s="43"/>
      <c r="J199" s="43"/>
      <c r="L199" s="43"/>
      <c r="R199" s="43"/>
      <c r="S199" s="43"/>
      <c r="T199" s="43"/>
      <c r="U199" s="43"/>
      <c r="V199" s="43"/>
      <c r="W199" s="43"/>
      <c r="X199" s="43"/>
      <c r="Y199" s="43"/>
      <c r="Z199" s="43"/>
    </row>
    <row r="200" spans="1:26" ht="15" x14ac:dyDescent="0.25">
      <c r="A200" s="42"/>
      <c r="C200" s="42"/>
      <c r="D200" s="150"/>
      <c r="E200" s="42"/>
      <c r="F200" s="42"/>
      <c r="G200" s="150"/>
      <c r="H200" s="43"/>
      <c r="I200" s="43"/>
      <c r="J200" s="43"/>
      <c r="L200" s="43"/>
      <c r="R200" s="43"/>
      <c r="S200" s="43"/>
      <c r="T200" s="43"/>
      <c r="U200" s="43"/>
      <c r="V200" s="43"/>
      <c r="W200" s="43"/>
      <c r="X200" s="43"/>
      <c r="Y200" s="43"/>
      <c r="Z200" s="43"/>
    </row>
    <row r="201" spans="1:26" ht="15" x14ac:dyDescent="0.25">
      <c r="A201" s="42"/>
      <c r="C201" s="42"/>
      <c r="D201" s="150"/>
      <c r="E201" s="42"/>
      <c r="F201" s="42"/>
      <c r="G201" s="150"/>
      <c r="H201" s="43"/>
      <c r="I201" s="43"/>
      <c r="J201" s="43"/>
      <c r="L201" s="43"/>
      <c r="R201" s="43"/>
      <c r="S201" s="43"/>
      <c r="T201" s="43"/>
      <c r="U201" s="43"/>
      <c r="V201" s="43"/>
      <c r="W201" s="43"/>
      <c r="X201" s="43"/>
      <c r="Y201" s="43"/>
      <c r="Z201" s="43"/>
    </row>
    <row r="202" spans="1:26" ht="15" x14ac:dyDescent="0.25">
      <c r="A202" s="42"/>
      <c r="C202" s="42"/>
      <c r="D202" s="150"/>
      <c r="E202" s="42"/>
      <c r="F202" s="42"/>
      <c r="G202" s="150"/>
      <c r="H202" s="43"/>
      <c r="I202" s="43"/>
      <c r="J202" s="43"/>
      <c r="L202" s="43"/>
      <c r="R202" s="43"/>
      <c r="S202" s="43"/>
      <c r="T202" s="43"/>
      <c r="U202" s="43"/>
      <c r="V202" s="43"/>
      <c r="W202" s="43"/>
      <c r="X202" s="43"/>
      <c r="Y202" s="43"/>
      <c r="Z202" s="43"/>
    </row>
    <row r="203" spans="1:26" ht="15" x14ac:dyDescent="0.25">
      <c r="A203" s="42"/>
      <c r="C203" s="42"/>
      <c r="D203" s="150"/>
      <c r="E203" s="42"/>
      <c r="F203" s="42"/>
      <c r="G203" s="150"/>
      <c r="H203" s="43"/>
      <c r="I203" s="43"/>
      <c r="J203" s="43"/>
      <c r="L203" s="43"/>
      <c r="R203" s="43"/>
      <c r="S203" s="43"/>
      <c r="T203" s="43"/>
      <c r="U203" s="43"/>
      <c r="V203" s="43"/>
      <c r="W203" s="43"/>
      <c r="X203" s="43"/>
      <c r="Y203" s="43"/>
      <c r="Z203" s="43"/>
    </row>
    <row r="204" spans="1:26" ht="15" x14ac:dyDescent="0.25">
      <c r="A204" s="42"/>
      <c r="C204" s="42"/>
      <c r="D204" s="150"/>
      <c r="E204" s="42"/>
      <c r="F204" s="42"/>
      <c r="G204" s="150"/>
      <c r="H204" s="43"/>
      <c r="I204" s="43"/>
      <c r="J204" s="43"/>
      <c r="L204" s="43"/>
      <c r="R204" s="43"/>
      <c r="S204" s="43"/>
      <c r="T204" s="43"/>
      <c r="U204" s="43"/>
      <c r="V204" s="43"/>
      <c r="W204" s="43"/>
      <c r="X204" s="43"/>
      <c r="Y204" s="43"/>
      <c r="Z204" s="43"/>
    </row>
    <row r="205" spans="1:26" ht="15" x14ac:dyDescent="0.25">
      <c r="A205" s="42"/>
      <c r="C205" s="42"/>
      <c r="D205" s="150"/>
      <c r="E205" s="42"/>
      <c r="F205" s="42"/>
      <c r="G205" s="150"/>
      <c r="H205" s="43"/>
      <c r="I205" s="43"/>
      <c r="J205" s="43"/>
      <c r="L205" s="43"/>
      <c r="R205" s="43"/>
      <c r="S205" s="43"/>
      <c r="T205" s="43"/>
      <c r="U205" s="43"/>
      <c r="V205" s="43"/>
      <c r="W205" s="43"/>
      <c r="X205" s="43"/>
      <c r="Y205" s="43"/>
      <c r="Z205" s="43"/>
    </row>
    <row r="206" spans="1:26" ht="15" x14ac:dyDescent="0.25">
      <c r="A206" s="42"/>
      <c r="C206" s="42"/>
      <c r="D206" s="150"/>
      <c r="E206" s="42"/>
      <c r="F206" s="42"/>
      <c r="G206" s="150"/>
      <c r="H206" s="43"/>
      <c r="I206" s="43"/>
      <c r="J206" s="43"/>
      <c r="L206" s="43"/>
      <c r="R206" s="43"/>
      <c r="S206" s="43"/>
      <c r="T206" s="43"/>
      <c r="U206" s="43"/>
      <c r="V206" s="43"/>
      <c r="W206" s="43"/>
      <c r="X206" s="43"/>
      <c r="Y206" s="43"/>
      <c r="Z206" s="43"/>
    </row>
    <row r="207" spans="1:26" ht="15" x14ac:dyDescent="0.25">
      <c r="A207" s="42"/>
      <c r="C207" s="42"/>
      <c r="D207" s="150"/>
      <c r="E207" s="42"/>
      <c r="F207" s="42"/>
      <c r="G207" s="150"/>
      <c r="H207" s="43"/>
      <c r="I207" s="43"/>
      <c r="J207" s="43"/>
      <c r="L207" s="43"/>
      <c r="R207" s="43"/>
      <c r="S207" s="43"/>
      <c r="T207" s="43"/>
      <c r="U207" s="43"/>
      <c r="V207" s="43"/>
      <c r="W207" s="43"/>
      <c r="X207" s="43"/>
      <c r="Y207" s="43"/>
      <c r="Z207" s="43"/>
    </row>
    <row r="208" spans="1:26" ht="15" x14ac:dyDescent="0.25">
      <c r="A208" s="42"/>
      <c r="C208" s="42"/>
      <c r="D208" s="150"/>
      <c r="E208" s="42"/>
      <c r="F208" s="42"/>
      <c r="G208" s="150"/>
      <c r="H208" s="43"/>
      <c r="I208" s="43"/>
      <c r="J208" s="43"/>
      <c r="L208" s="43"/>
      <c r="R208" s="43"/>
      <c r="S208" s="43"/>
      <c r="T208" s="43"/>
      <c r="U208" s="43"/>
      <c r="V208" s="43"/>
      <c r="W208" s="43"/>
      <c r="X208" s="43"/>
      <c r="Y208" s="43"/>
      <c r="Z208" s="43"/>
    </row>
    <row r="209" spans="1:26" ht="15" x14ac:dyDescent="0.25">
      <c r="A209" s="42"/>
      <c r="C209" s="42"/>
      <c r="D209" s="150"/>
      <c r="E209" s="42"/>
      <c r="F209" s="42"/>
      <c r="G209" s="150"/>
      <c r="H209" s="43"/>
      <c r="I209" s="43"/>
      <c r="J209" s="43"/>
      <c r="L209" s="43"/>
      <c r="R209" s="43"/>
      <c r="S209" s="43"/>
      <c r="T209" s="43"/>
      <c r="U209" s="43"/>
      <c r="V209" s="43"/>
      <c r="W209" s="43"/>
      <c r="X209" s="43"/>
      <c r="Y209" s="43"/>
      <c r="Z209" s="43"/>
    </row>
    <row r="210" spans="1:26" ht="15" x14ac:dyDescent="0.25">
      <c r="A210" s="42"/>
      <c r="C210" s="42"/>
      <c r="D210" s="150"/>
      <c r="E210" s="42"/>
      <c r="F210" s="42"/>
      <c r="G210" s="150"/>
      <c r="H210" s="43"/>
      <c r="I210" s="43"/>
      <c r="J210" s="43"/>
      <c r="L210" s="43"/>
      <c r="R210" s="43"/>
      <c r="S210" s="43"/>
      <c r="T210" s="43"/>
      <c r="U210" s="43"/>
      <c r="V210" s="43"/>
      <c r="W210" s="43"/>
      <c r="X210" s="43"/>
      <c r="Y210" s="43"/>
      <c r="Z210" s="43"/>
    </row>
    <row r="211" spans="1:26" ht="15" x14ac:dyDescent="0.25">
      <c r="A211" s="42"/>
      <c r="C211" s="42"/>
      <c r="D211" s="150"/>
      <c r="E211" s="42"/>
      <c r="F211" s="42"/>
      <c r="G211" s="150"/>
      <c r="H211" s="43"/>
      <c r="I211" s="43"/>
      <c r="J211" s="43"/>
      <c r="L211" s="43"/>
      <c r="R211" s="43"/>
      <c r="S211" s="43"/>
      <c r="T211" s="43"/>
      <c r="U211" s="43"/>
      <c r="V211" s="43"/>
      <c r="W211" s="43"/>
      <c r="X211" s="43"/>
      <c r="Y211" s="43"/>
      <c r="Z211" s="43"/>
    </row>
    <row r="212" spans="1:26" ht="15" x14ac:dyDescent="0.25">
      <c r="A212" s="42"/>
      <c r="C212" s="42"/>
      <c r="D212" s="150"/>
      <c r="E212" s="42"/>
      <c r="F212" s="42"/>
      <c r="G212" s="150"/>
      <c r="H212" s="43"/>
      <c r="I212" s="43"/>
      <c r="J212" s="43"/>
      <c r="L212" s="43"/>
      <c r="R212" s="43"/>
      <c r="S212" s="43"/>
      <c r="T212" s="43"/>
      <c r="U212" s="43"/>
      <c r="V212" s="43"/>
      <c r="W212" s="43"/>
      <c r="X212" s="43"/>
      <c r="Y212" s="43"/>
      <c r="Z212" s="43"/>
    </row>
    <row r="213" spans="1:26" ht="15" x14ac:dyDescent="0.25">
      <c r="A213" s="42"/>
      <c r="C213" s="42"/>
      <c r="D213" s="150"/>
      <c r="E213" s="42"/>
      <c r="F213" s="42"/>
      <c r="G213" s="150"/>
      <c r="H213" s="43"/>
      <c r="I213" s="43"/>
      <c r="J213" s="43"/>
      <c r="L213" s="43"/>
      <c r="R213" s="43"/>
      <c r="S213" s="43"/>
      <c r="T213" s="43"/>
      <c r="U213" s="43"/>
      <c r="V213" s="43"/>
      <c r="W213" s="43"/>
      <c r="X213" s="43"/>
      <c r="Y213" s="43"/>
      <c r="Z213" s="43"/>
    </row>
    <row r="214" spans="1:26" ht="15" x14ac:dyDescent="0.25">
      <c r="A214" s="42"/>
      <c r="C214" s="42"/>
      <c r="D214" s="150"/>
      <c r="E214" s="42"/>
      <c r="F214" s="42"/>
      <c r="G214" s="150"/>
      <c r="H214" s="43"/>
      <c r="I214" s="43"/>
      <c r="J214" s="43"/>
      <c r="L214" s="43"/>
      <c r="R214" s="43"/>
      <c r="S214" s="43"/>
      <c r="T214" s="43"/>
      <c r="U214" s="43"/>
      <c r="V214" s="43"/>
      <c r="W214" s="43"/>
      <c r="X214" s="43"/>
      <c r="Y214" s="43"/>
      <c r="Z214" s="43"/>
    </row>
    <row r="215" spans="1:26" ht="15" x14ac:dyDescent="0.25">
      <c r="A215" s="42"/>
      <c r="C215" s="42"/>
      <c r="D215" s="150"/>
      <c r="E215" s="42"/>
      <c r="F215" s="42"/>
      <c r="G215" s="150"/>
      <c r="H215" s="43"/>
      <c r="I215" s="43"/>
      <c r="J215" s="43"/>
      <c r="L215" s="43"/>
      <c r="R215" s="43"/>
      <c r="S215" s="43"/>
      <c r="T215" s="43"/>
      <c r="U215" s="43"/>
      <c r="V215" s="43"/>
      <c r="W215" s="43"/>
      <c r="X215" s="43"/>
      <c r="Y215" s="43"/>
      <c r="Z215" s="43"/>
    </row>
    <row r="216" spans="1:26" ht="15" x14ac:dyDescent="0.25">
      <c r="A216" s="42"/>
      <c r="C216" s="42"/>
      <c r="D216" s="150"/>
      <c r="E216" s="42"/>
      <c r="F216" s="42"/>
      <c r="G216" s="150"/>
      <c r="H216" s="43"/>
      <c r="I216" s="43"/>
      <c r="J216" s="43"/>
      <c r="L216" s="43"/>
      <c r="R216" s="43"/>
      <c r="S216" s="43"/>
      <c r="T216" s="43"/>
      <c r="U216" s="43"/>
      <c r="V216" s="43"/>
      <c r="W216" s="43"/>
      <c r="X216" s="43"/>
      <c r="Y216" s="43"/>
      <c r="Z216" s="43"/>
    </row>
    <row r="217" spans="1:26" ht="15" x14ac:dyDescent="0.25">
      <c r="A217" s="42"/>
      <c r="C217" s="42"/>
      <c r="D217" s="150"/>
      <c r="E217" s="42"/>
      <c r="F217" s="42"/>
      <c r="G217" s="150"/>
      <c r="H217" s="43"/>
      <c r="I217" s="43"/>
      <c r="J217" s="43"/>
      <c r="L217" s="43"/>
      <c r="R217" s="43"/>
      <c r="S217" s="43"/>
      <c r="T217" s="43"/>
      <c r="U217" s="43"/>
      <c r="V217" s="43"/>
      <c r="W217" s="43"/>
      <c r="X217" s="43"/>
      <c r="Y217" s="43"/>
      <c r="Z217" s="43"/>
    </row>
    <row r="218" spans="1:26" ht="15" x14ac:dyDescent="0.25">
      <c r="A218" s="42"/>
      <c r="C218" s="42"/>
      <c r="D218" s="150"/>
      <c r="E218" s="42"/>
      <c r="F218" s="42"/>
      <c r="G218" s="150"/>
      <c r="H218" s="43"/>
      <c r="I218" s="43"/>
      <c r="J218" s="43"/>
      <c r="L218" s="43"/>
      <c r="R218" s="43"/>
      <c r="S218" s="43"/>
      <c r="T218" s="43"/>
      <c r="U218" s="43"/>
      <c r="V218" s="43"/>
      <c r="W218" s="43"/>
      <c r="X218" s="43"/>
      <c r="Y218" s="43"/>
      <c r="Z218" s="43"/>
    </row>
    <row r="219" spans="1:26" ht="15" x14ac:dyDescent="0.25">
      <c r="A219" s="42"/>
      <c r="C219" s="42"/>
      <c r="D219" s="150"/>
      <c r="E219" s="42"/>
      <c r="F219" s="42"/>
      <c r="G219" s="150"/>
      <c r="H219" s="43"/>
      <c r="I219" s="43"/>
      <c r="J219" s="43"/>
      <c r="L219" s="43"/>
      <c r="R219" s="43"/>
      <c r="S219" s="43"/>
      <c r="T219" s="43"/>
      <c r="U219" s="43"/>
      <c r="V219" s="43"/>
      <c r="W219" s="43"/>
      <c r="X219" s="43"/>
      <c r="Y219" s="43"/>
      <c r="Z219" s="43"/>
    </row>
    <row r="220" spans="1:26" ht="15" x14ac:dyDescent="0.25">
      <c r="A220" s="42"/>
      <c r="C220" s="42"/>
      <c r="D220" s="150"/>
      <c r="E220" s="42"/>
      <c r="F220" s="42"/>
      <c r="G220" s="150"/>
      <c r="H220" s="43"/>
      <c r="I220" s="43"/>
      <c r="J220" s="43"/>
      <c r="L220" s="43"/>
      <c r="R220" s="43"/>
      <c r="S220" s="43"/>
      <c r="T220" s="43"/>
      <c r="U220" s="43"/>
      <c r="V220" s="43"/>
      <c r="W220" s="43"/>
      <c r="X220" s="43"/>
      <c r="Y220" s="43"/>
      <c r="Z220" s="43"/>
    </row>
    <row r="221" spans="1:26" ht="15" x14ac:dyDescent="0.25">
      <c r="A221" s="42"/>
      <c r="C221" s="42"/>
      <c r="D221" s="150"/>
      <c r="E221" s="42"/>
      <c r="F221" s="42"/>
      <c r="G221" s="150"/>
      <c r="H221" s="43"/>
      <c r="I221" s="43"/>
      <c r="J221" s="43"/>
      <c r="L221" s="43"/>
      <c r="R221" s="43"/>
      <c r="S221" s="43"/>
      <c r="T221" s="43"/>
      <c r="U221" s="43"/>
      <c r="V221" s="43"/>
      <c r="W221" s="43"/>
      <c r="X221" s="43"/>
      <c r="Y221" s="43"/>
      <c r="Z221" s="43"/>
    </row>
    <row r="222" spans="1:26" ht="15" x14ac:dyDescent="0.25">
      <c r="A222" s="42"/>
      <c r="C222" s="42"/>
      <c r="D222" s="150"/>
      <c r="E222" s="42"/>
      <c r="F222" s="42"/>
      <c r="G222" s="150"/>
      <c r="H222" s="43"/>
      <c r="I222" s="43"/>
      <c r="J222" s="43"/>
      <c r="L222" s="43"/>
      <c r="R222" s="43"/>
      <c r="S222" s="43"/>
      <c r="T222" s="43"/>
      <c r="U222" s="43"/>
      <c r="V222" s="43"/>
      <c r="W222" s="43"/>
      <c r="X222" s="43"/>
      <c r="Y222" s="43"/>
      <c r="Z222" s="43"/>
    </row>
    <row r="223" spans="1:26" ht="15" x14ac:dyDescent="0.25">
      <c r="A223" s="42"/>
      <c r="C223" s="42"/>
      <c r="D223" s="150"/>
      <c r="E223" s="42"/>
      <c r="F223" s="42"/>
      <c r="G223" s="150"/>
      <c r="H223" s="43"/>
      <c r="I223" s="43"/>
      <c r="J223" s="43"/>
      <c r="L223" s="43"/>
      <c r="R223" s="43"/>
      <c r="S223" s="43"/>
      <c r="T223" s="43"/>
      <c r="U223" s="43"/>
      <c r="V223" s="43"/>
      <c r="W223" s="43"/>
      <c r="X223" s="43"/>
      <c r="Y223" s="43"/>
      <c r="Z223" s="43"/>
    </row>
    <row r="224" spans="1:26" ht="15" x14ac:dyDescent="0.25">
      <c r="A224" s="42"/>
      <c r="C224" s="42"/>
      <c r="D224" s="150"/>
      <c r="E224" s="42"/>
      <c r="F224" s="42"/>
      <c r="G224" s="150"/>
      <c r="H224" s="43"/>
      <c r="I224" s="43"/>
      <c r="J224" s="43"/>
      <c r="L224" s="43"/>
      <c r="R224" s="43"/>
      <c r="S224" s="43"/>
      <c r="T224" s="43"/>
      <c r="U224" s="43"/>
      <c r="V224" s="43"/>
      <c r="W224" s="43"/>
      <c r="X224" s="43"/>
      <c r="Y224" s="43"/>
      <c r="Z224" s="43"/>
    </row>
    <row r="225" spans="1:26" ht="15" x14ac:dyDescent="0.25">
      <c r="A225" s="42"/>
      <c r="C225" s="42"/>
      <c r="D225" s="150"/>
      <c r="E225" s="42"/>
      <c r="F225" s="42"/>
      <c r="G225" s="150"/>
      <c r="H225" s="43"/>
      <c r="I225" s="43"/>
      <c r="J225" s="43"/>
      <c r="L225" s="43"/>
      <c r="R225" s="43"/>
      <c r="S225" s="43"/>
      <c r="T225" s="43"/>
      <c r="U225" s="43"/>
      <c r="V225" s="43"/>
      <c r="W225" s="43"/>
      <c r="X225" s="43"/>
      <c r="Y225" s="43"/>
      <c r="Z225" s="43"/>
    </row>
    <row r="226" spans="1:26" ht="15" x14ac:dyDescent="0.25">
      <c r="A226" s="42"/>
      <c r="C226" s="42"/>
      <c r="D226" s="150"/>
      <c r="E226" s="42"/>
      <c r="F226" s="42"/>
      <c r="G226" s="150"/>
      <c r="H226" s="43"/>
      <c r="I226" s="43"/>
      <c r="J226" s="43"/>
      <c r="L226" s="43"/>
      <c r="R226" s="43"/>
      <c r="S226" s="43"/>
      <c r="T226" s="43"/>
      <c r="U226" s="43"/>
      <c r="V226" s="43"/>
      <c r="W226" s="43"/>
      <c r="X226" s="43"/>
      <c r="Y226" s="43"/>
      <c r="Z226" s="43"/>
    </row>
    <row r="227" spans="1:26" ht="15" x14ac:dyDescent="0.25">
      <c r="A227" s="42"/>
      <c r="C227" s="42"/>
      <c r="D227" s="150"/>
      <c r="E227" s="42"/>
      <c r="F227" s="42"/>
      <c r="G227" s="150"/>
      <c r="H227" s="43"/>
      <c r="I227" s="43"/>
      <c r="J227" s="43"/>
      <c r="L227" s="43"/>
      <c r="R227" s="43"/>
      <c r="S227" s="43"/>
      <c r="T227" s="43"/>
      <c r="U227" s="43"/>
      <c r="V227" s="43"/>
      <c r="W227" s="43"/>
      <c r="X227" s="43"/>
      <c r="Y227" s="43"/>
      <c r="Z227" s="43"/>
    </row>
    <row r="228" spans="1:26" ht="15" x14ac:dyDescent="0.25">
      <c r="A228" s="42"/>
      <c r="C228" s="42"/>
      <c r="D228" s="150"/>
      <c r="E228" s="42"/>
      <c r="F228" s="42"/>
      <c r="G228" s="150"/>
      <c r="H228" s="43"/>
      <c r="I228" s="43"/>
      <c r="J228" s="43"/>
      <c r="L228" s="43"/>
      <c r="R228" s="43"/>
      <c r="S228" s="43"/>
      <c r="T228" s="43"/>
      <c r="U228" s="43"/>
      <c r="V228" s="43"/>
      <c r="W228" s="43"/>
      <c r="X228" s="43"/>
      <c r="Y228" s="43"/>
      <c r="Z228" s="43"/>
    </row>
    <row r="229" spans="1:26" ht="15" x14ac:dyDescent="0.25">
      <c r="A229" s="42"/>
      <c r="C229" s="42"/>
      <c r="D229" s="150"/>
      <c r="E229" s="42"/>
      <c r="F229" s="42"/>
      <c r="G229" s="150"/>
      <c r="H229" s="43"/>
      <c r="I229" s="43"/>
      <c r="J229" s="43"/>
      <c r="L229" s="43"/>
      <c r="R229" s="43"/>
      <c r="S229" s="43"/>
      <c r="T229" s="43"/>
      <c r="U229" s="43"/>
      <c r="V229" s="43"/>
      <c r="W229" s="43"/>
      <c r="X229" s="43"/>
      <c r="Y229" s="43"/>
      <c r="Z229" s="43"/>
    </row>
    <row r="230" spans="1:26" ht="15" x14ac:dyDescent="0.25">
      <c r="A230" s="42"/>
      <c r="C230" s="42"/>
      <c r="D230" s="150"/>
      <c r="E230" s="42"/>
      <c r="F230" s="42"/>
      <c r="G230" s="150"/>
      <c r="H230" s="43"/>
      <c r="I230" s="43"/>
      <c r="J230" s="43"/>
      <c r="L230" s="43"/>
      <c r="R230" s="43"/>
      <c r="S230" s="43"/>
      <c r="T230" s="43"/>
      <c r="U230" s="43"/>
      <c r="V230" s="43"/>
      <c r="W230" s="43"/>
      <c r="X230" s="43"/>
      <c r="Y230" s="43"/>
      <c r="Z230" s="43"/>
    </row>
    <row r="231" spans="1:26" ht="15" x14ac:dyDescent="0.25">
      <c r="A231" s="42"/>
      <c r="C231" s="42"/>
      <c r="D231" s="150"/>
      <c r="E231" s="42"/>
      <c r="F231" s="42"/>
      <c r="G231" s="150"/>
      <c r="H231" s="43"/>
      <c r="I231" s="43"/>
      <c r="J231" s="43"/>
      <c r="L231" s="43"/>
      <c r="R231" s="43"/>
      <c r="S231" s="43"/>
      <c r="T231" s="43"/>
      <c r="U231" s="43"/>
      <c r="V231" s="43"/>
      <c r="W231" s="43"/>
      <c r="X231" s="43"/>
      <c r="Y231" s="43"/>
      <c r="Z231" s="43"/>
    </row>
    <row r="232" spans="1:26" ht="15" x14ac:dyDescent="0.25">
      <c r="A232" s="42"/>
      <c r="C232" s="42"/>
      <c r="D232" s="150"/>
      <c r="E232" s="42"/>
      <c r="F232" s="42"/>
      <c r="G232" s="150"/>
      <c r="H232" s="43"/>
      <c r="I232" s="43"/>
      <c r="J232" s="43"/>
      <c r="L232" s="43"/>
      <c r="R232" s="43"/>
      <c r="S232" s="43"/>
      <c r="T232" s="43"/>
      <c r="U232" s="43"/>
      <c r="V232" s="43"/>
      <c r="W232" s="43"/>
      <c r="X232" s="43"/>
      <c r="Y232" s="43"/>
      <c r="Z232" s="43"/>
    </row>
    <row r="233" spans="1:26" ht="15" x14ac:dyDescent="0.25">
      <c r="A233" s="42"/>
      <c r="C233" s="42"/>
      <c r="D233" s="150"/>
      <c r="E233" s="42"/>
      <c r="F233" s="42"/>
      <c r="G233" s="150"/>
      <c r="H233" s="43"/>
      <c r="I233" s="43"/>
      <c r="J233" s="43"/>
      <c r="L233" s="43"/>
      <c r="R233" s="43"/>
      <c r="S233" s="43"/>
      <c r="T233" s="43"/>
      <c r="U233" s="43"/>
      <c r="V233" s="43"/>
      <c r="W233" s="43"/>
      <c r="X233" s="43"/>
      <c r="Y233" s="43"/>
      <c r="Z233" s="43"/>
    </row>
    <row r="234" spans="1:26" ht="15" x14ac:dyDescent="0.25">
      <c r="A234" s="42"/>
      <c r="C234" s="42"/>
      <c r="D234" s="150"/>
      <c r="E234" s="42"/>
      <c r="F234" s="42"/>
      <c r="G234" s="150"/>
      <c r="H234" s="43"/>
      <c r="I234" s="43"/>
      <c r="J234" s="43"/>
      <c r="L234" s="43"/>
      <c r="R234" s="43"/>
      <c r="S234" s="43"/>
      <c r="T234" s="43"/>
      <c r="U234" s="43"/>
      <c r="V234" s="43"/>
      <c r="W234" s="43"/>
      <c r="X234" s="43"/>
      <c r="Y234" s="43"/>
      <c r="Z234" s="43"/>
    </row>
    <row r="235" spans="1:26" ht="15" x14ac:dyDescent="0.25">
      <c r="A235" s="42"/>
      <c r="C235" s="42"/>
      <c r="D235" s="150"/>
      <c r="E235" s="42"/>
      <c r="F235" s="42"/>
      <c r="G235" s="150"/>
      <c r="H235" s="43"/>
      <c r="I235" s="43"/>
      <c r="J235" s="43"/>
      <c r="L235" s="43"/>
      <c r="R235" s="43"/>
      <c r="S235" s="43"/>
      <c r="T235" s="43"/>
      <c r="U235" s="43"/>
      <c r="V235" s="43"/>
      <c r="W235" s="43"/>
      <c r="X235" s="43"/>
      <c r="Y235" s="43"/>
      <c r="Z235" s="43"/>
    </row>
    <row r="236" spans="1:26" ht="15" x14ac:dyDescent="0.25">
      <c r="A236" s="42"/>
      <c r="C236" s="42"/>
      <c r="D236" s="150"/>
      <c r="E236" s="42"/>
      <c r="F236" s="42"/>
      <c r="G236" s="150"/>
      <c r="H236" s="43"/>
      <c r="I236" s="43"/>
      <c r="J236" s="43"/>
      <c r="L236" s="43"/>
      <c r="R236" s="43"/>
      <c r="S236" s="43"/>
      <c r="T236" s="43"/>
      <c r="U236" s="43"/>
      <c r="V236" s="43"/>
      <c r="W236" s="43"/>
      <c r="X236" s="43"/>
      <c r="Y236" s="43"/>
      <c r="Z236" s="43"/>
    </row>
    <row r="237" spans="1:26" ht="15" x14ac:dyDescent="0.25">
      <c r="A237" s="42"/>
      <c r="C237" s="42"/>
      <c r="D237" s="150"/>
      <c r="E237" s="42"/>
      <c r="F237" s="42"/>
      <c r="G237" s="150"/>
      <c r="H237" s="43"/>
      <c r="I237" s="43"/>
      <c r="J237" s="43"/>
      <c r="L237" s="43"/>
      <c r="R237" s="43"/>
      <c r="S237" s="43"/>
      <c r="T237" s="43"/>
      <c r="U237" s="43"/>
      <c r="V237" s="43"/>
      <c r="W237" s="43"/>
      <c r="X237" s="43"/>
      <c r="Y237" s="43"/>
      <c r="Z237" s="43"/>
    </row>
    <row r="238" spans="1:26" ht="15" x14ac:dyDescent="0.25">
      <c r="A238" s="42"/>
      <c r="C238" s="42"/>
      <c r="D238" s="150"/>
      <c r="E238" s="42"/>
      <c r="F238" s="42"/>
      <c r="G238" s="150"/>
      <c r="H238" s="43"/>
      <c r="I238" s="43"/>
      <c r="J238" s="43"/>
      <c r="L238" s="43"/>
      <c r="R238" s="43"/>
      <c r="S238" s="43"/>
      <c r="T238" s="43"/>
      <c r="U238" s="43"/>
      <c r="V238" s="43"/>
      <c r="W238" s="43"/>
      <c r="X238" s="43"/>
      <c r="Y238" s="43"/>
      <c r="Z238" s="43"/>
    </row>
    <row r="239" spans="1:26" ht="15" x14ac:dyDescent="0.25">
      <c r="A239" s="42"/>
      <c r="C239" s="42"/>
      <c r="D239" s="150"/>
      <c r="E239" s="42"/>
      <c r="F239" s="42"/>
      <c r="G239" s="150"/>
      <c r="H239" s="43"/>
      <c r="I239" s="43"/>
      <c r="J239" s="43"/>
      <c r="L239" s="43"/>
      <c r="R239" s="43"/>
      <c r="S239" s="43"/>
      <c r="T239" s="43"/>
      <c r="U239" s="43"/>
      <c r="V239" s="43"/>
      <c r="W239" s="43"/>
      <c r="X239" s="43"/>
      <c r="Y239" s="43"/>
      <c r="Z239" s="43"/>
    </row>
    <row r="240" spans="1:26" ht="15" x14ac:dyDescent="0.25">
      <c r="A240" s="42"/>
      <c r="C240" s="42"/>
      <c r="D240" s="150"/>
      <c r="E240" s="42"/>
      <c r="F240" s="42"/>
      <c r="G240" s="150"/>
      <c r="H240" s="43"/>
      <c r="I240" s="43"/>
      <c r="J240" s="43"/>
      <c r="L240" s="43"/>
      <c r="R240" s="43"/>
      <c r="S240" s="43"/>
      <c r="T240" s="43"/>
      <c r="U240" s="43"/>
      <c r="V240" s="43"/>
      <c r="W240" s="43"/>
      <c r="X240" s="43"/>
      <c r="Y240" s="43"/>
      <c r="Z240" s="43"/>
    </row>
    <row r="241" spans="1:26" ht="15" x14ac:dyDescent="0.25">
      <c r="A241" s="42"/>
      <c r="C241" s="42"/>
      <c r="D241" s="150"/>
      <c r="E241" s="42"/>
      <c r="F241" s="42"/>
      <c r="G241" s="150"/>
      <c r="H241" s="43"/>
      <c r="I241" s="43"/>
      <c r="J241" s="43"/>
      <c r="L241" s="43"/>
      <c r="R241" s="43"/>
      <c r="S241" s="43"/>
      <c r="T241" s="43"/>
      <c r="U241" s="43"/>
      <c r="V241" s="43"/>
      <c r="W241" s="43"/>
      <c r="X241" s="43"/>
      <c r="Y241" s="43"/>
      <c r="Z241" s="43"/>
    </row>
    <row r="242" spans="1:26" ht="15" x14ac:dyDescent="0.25">
      <c r="A242" s="42"/>
      <c r="C242" s="42"/>
      <c r="D242" s="150"/>
      <c r="E242" s="42"/>
      <c r="F242" s="42"/>
      <c r="G242" s="150"/>
      <c r="H242" s="43"/>
      <c r="I242" s="43"/>
      <c r="J242" s="43"/>
      <c r="L242" s="43"/>
      <c r="R242" s="43"/>
      <c r="S242" s="43"/>
      <c r="T242" s="43"/>
      <c r="U242" s="43"/>
      <c r="V242" s="43"/>
      <c r="W242" s="43"/>
      <c r="X242" s="43"/>
      <c r="Y242" s="43"/>
      <c r="Z242" s="43"/>
    </row>
    <row r="243" spans="1:26" ht="15" x14ac:dyDescent="0.25">
      <c r="A243" s="42"/>
      <c r="C243" s="42"/>
      <c r="D243" s="150"/>
      <c r="E243" s="42"/>
      <c r="F243" s="42"/>
      <c r="G243" s="150"/>
      <c r="H243" s="43"/>
      <c r="I243" s="43"/>
      <c r="J243" s="43"/>
      <c r="L243" s="43"/>
      <c r="R243" s="43"/>
      <c r="S243" s="43"/>
      <c r="T243" s="43"/>
      <c r="U243" s="43"/>
      <c r="V243" s="43"/>
      <c r="W243" s="43"/>
      <c r="X243" s="43"/>
      <c r="Y243" s="43"/>
      <c r="Z243" s="43"/>
    </row>
    <row r="244" spans="1:26" ht="15" x14ac:dyDescent="0.25">
      <c r="A244" s="42"/>
      <c r="C244" s="42"/>
      <c r="D244" s="150"/>
      <c r="E244" s="42"/>
      <c r="F244" s="42"/>
      <c r="G244" s="150"/>
      <c r="H244" s="43"/>
      <c r="I244" s="43"/>
      <c r="J244" s="43"/>
      <c r="L244" s="43"/>
      <c r="R244" s="43"/>
      <c r="S244" s="43"/>
      <c r="T244" s="43"/>
      <c r="U244" s="43"/>
      <c r="V244" s="43"/>
      <c r="W244" s="43"/>
      <c r="X244" s="43"/>
      <c r="Y244" s="43"/>
      <c r="Z244" s="43"/>
    </row>
    <row r="245" spans="1:26" ht="15" x14ac:dyDescent="0.25">
      <c r="A245" s="42"/>
      <c r="C245" s="42"/>
      <c r="D245" s="150"/>
      <c r="E245" s="42"/>
      <c r="F245" s="42"/>
      <c r="G245" s="150"/>
      <c r="H245" s="43"/>
      <c r="I245" s="43"/>
      <c r="J245" s="43"/>
      <c r="L245" s="43"/>
      <c r="R245" s="43"/>
      <c r="S245" s="43"/>
      <c r="T245" s="43"/>
      <c r="U245" s="43"/>
      <c r="V245" s="43"/>
      <c r="W245" s="43"/>
      <c r="X245" s="43"/>
      <c r="Y245" s="43"/>
      <c r="Z245" s="43"/>
    </row>
    <row r="246" spans="1:26" ht="15" x14ac:dyDescent="0.25">
      <c r="A246" s="42"/>
      <c r="C246" s="42"/>
      <c r="D246" s="150"/>
      <c r="E246" s="42"/>
      <c r="F246" s="42"/>
      <c r="G246" s="150"/>
      <c r="H246" s="43"/>
      <c r="I246" s="43"/>
      <c r="J246" s="43"/>
      <c r="L246" s="43"/>
      <c r="R246" s="43"/>
      <c r="S246" s="43"/>
      <c r="T246" s="43"/>
      <c r="U246" s="43"/>
      <c r="V246" s="43"/>
      <c r="W246" s="43"/>
      <c r="X246" s="43"/>
      <c r="Y246" s="43"/>
      <c r="Z246" s="43"/>
    </row>
    <row r="247" spans="1:26" ht="15" x14ac:dyDescent="0.25">
      <c r="A247" s="42"/>
      <c r="C247" s="42"/>
      <c r="D247" s="150"/>
      <c r="E247" s="42"/>
      <c r="F247" s="42"/>
      <c r="G247" s="150"/>
      <c r="H247" s="43"/>
      <c r="I247" s="43"/>
      <c r="J247" s="43"/>
      <c r="L247" s="43"/>
      <c r="R247" s="43"/>
      <c r="S247" s="43"/>
      <c r="T247" s="43"/>
      <c r="U247" s="43"/>
      <c r="V247" s="43"/>
      <c r="W247" s="43"/>
      <c r="X247" s="43"/>
      <c r="Y247" s="43"/>
      <c r="Z247" s="43"/>
    </row>
    <row r="248" spans="1:26" ht="15" x14ac:dyDescent="0.25">
      <c r="A248" s="42"/>
      <c r="C248" s="42"/>
      <c r="D248" s="150"/>
      <c r="E248" s="42"/>
      <c r="F248" s="42"/>
      <c r="G248" s="150"/>
      <c r="H248" s="43"/>
      <c r="I248" s="43"/>
      <c r="J248" s="43"/>
      <c r="L248" s="43"/>
      <c r="R248" s="43"/>
      <c r="S248" s="43"/>
      <c r="T248" s="43"/>
      <c r="U248" s="43"/>
      <c r="V248" s="43"/>
      <c r="W248" s="43"/>
      <c r="X248" s="43"/>
      <c r="Y248" s="43"/>
      <c r="Z248" s="43"/>
    </row>
    <row r="249" spans="1:26" ht="15" x14ac:dyDescent="0.25">
      <c r="A249" s="42"/>
      <c r="C249" s="42"/>
      <c r="D249" s="150"/>
      <c r="E249" s="42"/>
      <c r="F249" s="42"/>
      <c r="G249" s="150"/>
      <c r="H249" s="43"/>
      <c r="I249" s="43"/>
      <c r="J249" s="43"/>
      <c r="L249" s="43"/>
      <c r="R249" s="43"/>
      <c r="S249" s="43"/>
      <c r="T249" s="43"/>
      <c r="U249" s="43"/>
      <c r="V249" s="43"/>
      <c r="W249" s="43"/>
      <c r="X249" s="43"/>
      <c r="Y249" s="43"/>
      <c r="Z249" s="43"/>
    </row>
    <row r="250" spans="1:26" ht="15" x14ac:dyDescent="0.25">
      <c r="A250" s="42"/>
      <c r="C250" s="42"/>
      <c r="D250" s="150"/>
      <c r="E250" s="42"/>
      <c r="F250" s="42"/>
      <c r="G250" s="150"/>
      <c r="H250" s="43"/>
      <c r="I250" s="43"/>
      <c r="J250" s="43"/>
      <c r="L250" s="43"/>
      <c r="R250" s="43"/>
      <c r="S250" s="43"/>
      <c r="T250" s="43"/>
      <c r="U250" s="43"/>
      <c r="V250" s="43"/>
      <c r="W250" s="43"/>
      <c r="X250" s="43"/>
      <c r="Y250" s="43"/>
      <c r="Z250" s="43"/>
    </row>
    <row r="251" spans="1:26" ht="15" x14ac:dyDescent="0.25">
      <c r="A251" s="42"/>
      <c r="C251" s="42"/>
      <c r="D251" s="150"/>
      <c r="E251" s="42"/>
      <c r="F251" s="42"/>
      <c r="G251" s="150"/>
      <c r="H251" s="43"/>
      <c r="I251" s="43"/>
      <c r="J251" s="43"/>
      <c r="L251" s="43"/>
      <c r="R251" s="43"/>
      <c r="S251" s="43"/>
      <c r="T251" s="43"/>
      <c r="U251" s="43"/>
      <c r="V251" s="43"/>
      <c r="W251" s="43"/>
      <c r="X251" s="43"/>
      <c r="Y251" s="43"/>
      <c r="Z251" s="43"/>
    </row>
    <row r="252" spans="1:26" ht="15" x14ac:dyDescent="0.25">
      <c r="A252" s="42"/>
      <c r="C252" s="42"/>
      <c r="D252" s="150"/>
      <c r="E252" s="42"/>
      <c r="F252" s="42"/>
      <c r="G252" s="150"/>
      <c r="H252" s="43"/>
      <c r="I252" s="43"/>
      <c r="J252" s="43"/>
      <c r="L252" s="43"/>
      <c r="R252" s="43"/>
      <c r="S252" s="43"/>
      <c r="T252" s="43"/>
      <c r="U252" s="43"/>
      <c r="V252" s="43"/>
      <c r="W252" s="43"/>
      <c r="X252" s="43"/>
      <c r="Y252" s="43"/>
      <c r="Z252" s="43"/>
    </row>
    <row r="253" spans="1:26" ht="15" x14ac:dyDescent="0.25">
      <c r="A253" s="42"/>
      <c r="C253" s="42"/>
      <c r="D253" s="150"/>
      <c r="E253" s="42"/>
      <c r="F253" s="42"/>
      <c r="G253" s="150"/>
      <c r="H253" s="43"/>
      <c r="I253" s="43"/>
      <c r="J253" s="43"/>
      <c r="L253" s="43"/>
      <c r="R253" s="43"/>
      <c r="S253" s="43"/>
      <c r="T253" s="43"/>
      <c r="U253" s="43"/>
      <c r="V253" s="43"/>
      <c r="W253" s="43"/>
      <c r="X253" s="43"/>
      <c r="Y253" s="43"/>
      <c r="Z253" s="43"/>
    </row>
    <row r="254" spans="1:26" ht="15" x14ac:dyDescent="0.25">
      <c r="A254" s="42"/>
      <c r="C254" s="42"/>
      <c r="D254" s="150"/>
      <c r="E254" s="42"/>
      <c r="F254" s="42"/>
      <c r="G254" s="150"/>
      <c r="H254" s="43"/>
      <c r="I254" s="43"/>
      <c r="J254" s="43"/>
      <c r="L254" s="43"/>
      <c r="R254" s="43"/>
      <c r="S254" s="43"/>
      <c r="T254" s="43"/>
      <c r="U254" s="43"/>
      <c r="V254" s="43"/>
      <c r="W254" s="43"/>
      <c r="X254" s="43"/>
      <c r="Y254" s="43"/>
      <c r="Z254" s="43"/>
    </row>
    <row r="255" spans="1:26" ht="15" x14ac:dyDescent="0.25">
      <c r="A255" s="42"/>
      <c r="C255" s="42"/>
      <c r="D255" s="150"/>
      <c r="E255" s="42"/>
      <c r="F255" s="42"/>
      <c r="G255" s="150"/>
      <c r="H255" s="43"/>
      <c r="I255" s="43"/>
      <c r="J255" s="43"/>
      <c r="L255" s="43"/>
      <c r="R255" s="43"/>
      <c r="S255" s="43"/>
      <c r="T255" s="43"/>
      <c r="U255" s="43"/>
      <c r="V255" s="43"/>
      <c r="W255" s="43"/>
      <c r="X255" s="43"/>
      <c r="Y255" s="43"/>
      <c r="Z255" s="43"/>
    </row>
    <row r="256" spans="1:26" ht="15" x14ac:dyDescent="0.25">
      <c r="A256" s="42"/>
      <c r="C256" s="42"/>
      <c r="D256" s="150"/>
      <c r="E256" s="42"/>
      <c r="F256" s="42"/>
      <c r="G256" s="150"/>
      <c r="H256" s="43"/>
      <c r="I256" s="43"/>
      <c r="J256" s="43"/>
      <c r="L256" s="43"/>
      <c r="R256" s="43"/>
      <c r="S256" s="43"/>
      <c r="T256" s="43"/>
      <c r="U256" s="43"/>
      <c r="V256" s="43"/>
      <c r="W256" s="43"/>
      <c r="X256" s="43"/>
      <c r="Y256" s="43"/>
      <c r="Z256" s="43"/>
    </row>
    <row r="257" spans="1:26" ht="15" x14ac:dyDescent="0.25">
      <c r="A257" s="42"/>
      <c r="C257" s="42"/>
      <c r="D257" s="150"/>
      <c r="E257" s="42"/>
      <c r="F257" s="42"/>
      <c r="G257" s="150"/>
      <c r="H257" s="43"/>
      <c r="I257" s="43"/>
      <c r="J257" s="43"/>
      <c r="L257" s="43"/>
      <c r="R257" s="43"/>
      <c r="S257" s="43"/>
      <c r="T257" s="43"/>
      <c r="U257" s="43"/>
      <c r="V257" s="43"/>
      <c r="W257" s="43"/>
      <c r="X257" s="43"/>
      <c r="Y257" s="43"/>
      <c r="Z257" s="43"/>
    </row>
    <row r="258" spans="1:26" ht="15" x14ac:dyDescent="0.25">
      <c r="A258" s="42"/>
      <c r="C258" s="42"/>
      <c r="D258" s="150"/>
      <c r="E258" s="42"/>
      <c r="F258" s="42"/>
      <c r="G258" s="150"/>
      <c r="H258" s="43"/>
      <c r="I258" s="43"/>
      <c r="J258" s="43"/>
      <c r="L258" s="43"/>
      <c r="R258" s="43"/>
      <c r="S258" s="43"/>
      <c r="T258" s="43"/>
      <c r="U258" s="43"/>
      <c r="V258" s="43"/>
      <c r="W258" s="43"/>
      <c r="X258" s="43"/>
      <c r="Y258" s="43"/>
      <c r="Z258" s="43"/>
    </row>
    <row r="259" spans="1:26" ht="15" x14ac:dyDescent="0.25">
      <c r="A259" s="42"/>
      <c r="C259" s="42"/>
      <c r="D259" s="150"/>
      <c r="E259" s="42"/>
      <c r="F259" s="42"/>
      <c r="G259" s="150"/>
      <c r="H259" s="43"/>
      <c r="I259" s="43"/>
      <c r="J259" s="43"/>
      <c r="L259" s="43"/>
      <c r="R259" s="43"/>
      <c r="S259" s="43"/>
      <c r="T259" s="43"/>
      <c r="U259" s="43"/>
      <c r="V259" s="43"/>
      <c r="W259" s="43"/>
      <c r="X259" s="43"/>
      <c r="Y259" s="43"/>
      <c r="Z259" s="43"/>
    </row>
    <row r="260" spans="1:26" ht="15" x14ac:dyDescent="0.25">
      <c r="A260" s="42"/>
      <c r="C260" s="42"/>
      <c r="D260" s="150"/>
      <c r="E260" s="42"/>
      <c r="F260" s="42"/>
      <c r="G260" s="150"/>
      <c r="H260" s="43"/>
      <c r="I260" s="43"/>
      <c r="J260" s="43"/>
      <c r="L260" s="43"/>
      <c r="R260" s="43"/>
      <c r="S260" s="43"/>
      <c r="T260" s="43"/>
      <c r="U260" s="43"/>
      <c r="V260" s="43"/>
      <c r="W260" s="43"/>
      <c r="X260" s="43"/>
      <c r="Y260" s="43"/>
      <c r="Z260" s="43"/>
    </row>
    <row r="261" spans="1:26" ht="15" x14ac:dyDescent="0.25">
      <c r="A261" s="42"/>
      <c r="C261" s="42"/>
      <c r="D261" s="150"/>
      <c r="E261" s="42"/>
      <c r="F261" s="42"/>
      <c r="G261" s="150"/>
      <c r="H261" s="43"/>
      <c r="I261" s="43"/>
      <c r="J261" s="43"/>
      <c r="L261" s="43"/>
      <c r="R261" s="43"/>
      <c r="S261" s="43"/>
      <c r="T261" s="43"/>
      <c r="U261" s="43"/>
      <c r="V261" s="43"/>
      <c r="W261" s="43"/>
      <c r="X261" s="43"/>
      <c r="Y261" s="43"/>
      <c r="Z261" s="43"/>
    </row>
    <row r="262" spans="1:26" ht="15" x14ac:dyDescent="0.25">
      <c r="A262" s="42"/>
      <c r="C262" s="42"/>
      <c r="D262" s="150"/>
      <c r="E262" s="42"/>
      <c r="F262" s="42"/>
      <c r="G262" s="150"/>
      <c r="H262" s="43"/>
      <c r="I262" s="43"/>
      <c r="J262" s="43"/>
      <c r="L262" s="43"/>
      <c r="R262" s="43"/>
      <c r="S262" s="43"/>
      <c r="T262" s="43"/>
      <c r="U262" s="43"/>
      <c r="V262" s="43"/>
      <c r="W262" s="43"/>
      <c r="X262" s="43"/>
      <c r="Y262" s="43"/>
      <c r="Z262" s="43"/>
    </row>
    <row r="263" spans="1:26" ht="15" x14ac:dyDescent="0.25">
      <c r="A263" s="42"/>
      <c r="C263" s="42"/>
      <c r="D263" s="150"/>
      <c r="E263" s="42"/>
      <c r="F263" s="42"/>
      <c r="G263" s="150"/>
      <c r="H263" s="43"/>
      <c r="I263" s="43"/>
      <c r="J263" s="43"/>
      <c r="L263" s="43"/>
      <c r="R263" s="43"/>
      <c r="S263" s="43"/>
      <c r="T263" s="43"/>
      <c r="U263" s="43"/>
      <c r="V263" s="43"/>
      <c r="W263" s="43"/>
      <c r="X263" s="43"/>
      <c r="Y263" s="43"/>
      <c r="Z263" s="43"/>
    </row>
    <row r="264" spans="1:26" ht="15" x14ac:dyDescent="0.25">
      <c r="A264" s="42"/>
      <c r="C264" s="42"/>
      <c r="D264" s="150"/>
      <c r="E264" s="42"/>
      <c r="F264" s="42"/>
      <c r="G264" s="150"/>
      <c r="H264" s="43"/>
      <c r="I264" s="43"/>
      <c r="J264" s="43"/>
      <c r="L264" s="43"/>
      <c r="R264" s="43"/>
      <c r="S264" s="43"/>
      <c r="T264" s="43"/>
      <c r="U264" s="43"/>
      <c r="V264" s="43"/>
      <c r="W264" s="43"/>
      <c r="X264" s="43"/>
      <c r="Y264" s="43"/>
      <c r="Z264" s="43"/>
    </row>
    <row r="265" spans="1:26" ht="15" x14ac:dyDescent="0.25">
      <c r="A265" s="42"/>
      <c r="C265" s="42"/>
      <c r="D265" s="150"/>
      <c r="E265" s="42"/>
      <c r="F265" s="42"/>
      <c r="G265" s="150"/>
      <c r="H265" s="43"/>
      <c r="I265" s="43"/>
      <c r="J265" s="43"/>
      <c r="L265" s="43"/>
      <c r="R265" s="43"/>
      <c r="S265" s="43"/>
      <c r="T265" s="43"/>
      <c r="U265" s="43"/>
      <c r="V265" s="43"/>
      <c r="W265" s="43"/>
      <c r="X265" s="43"/>
      <c r="Y265" s="43"/>
      <c r="Z265" s="43"/>
    </row>
    <row r="266" spans="1:26" ht="15" x14ac:dyDescent="0.25">
      <c r="A266" s="42"/>
      <c r="C266" s="42"/>
      <c r="D266" s="150"/>
      <c r="E266" s="42"/>
      <c r="F266" s="42"/>
      <c r="G266" s="150"/>
      <c r="H266" s="43"/>
      <c r="I266" s="43"/>
      <c r="J266" s="43"/>
      <c r="L266" s="43"/>
      <c r="R266" s="43"/>
      <c r="S266" s="43"/>
      <c r="T266" s="43"/>
      <c r="U266" s="43"/>
      <c r="V266" s="43"/>
      <c r="W266" s="43"/>
      <c r="X266" s="43"/>
      <c r="Y266" s="43"/>
      <c r="Z266" s="43"/>
    </row>
    <row r="267" spans="1:26" ht="15" x14ac:dyDescent="0.25">
      <c r="A267" s="42"/>
      <c r="C267" s="42"/>
      <c r="D267" s="150"/>
      <c r="E267" s="42"/>
      <c r="F267" s="42"/>
      <c r="G267" s="150"/>
      <c r="H267" s="43"/>
      <c r="I267" s="43"/>
      <c r="J267" s="43"/>
      <c r="L267" s="43"/>
      <c r="R267" s="43"/>
      <c r="S267" s="43"/>
      <c r="T267" s="43"/>
      <c r="U267" s="43"/>
      <c r="V267" s="43"/>
      <c r="W267" s="43"/>
      <c r="X267" s="43"/>
      <c r="Y267" s="43"/>
      <c r="Z267" s="43"/>
    </row>
    <row r="268" spans="1:26" ht="15" x14ac:dyDescent="0.25">
      <c r="A268" s="42"/>
      <c r="C268" s="42"/>
      <c r="D268" s="150"/>
      <c r="E268" s="42"/>
      <c r="F268" s="42"/>
      <c r="G268" s="150"/>
      <c r="H268" s="43"/>
      <c r="I268" s="43"/>
      <c r="J268" s="43"/>
      <c r="L268" s="43"/>
      <c r="R268" s="43"/>
      <c r="S268" s="43"/>
      <c r="T268" s="43"/>
      <c r="U268" s="43"/>
      <c r="V268" s="43"/>
      <c r="W268" s="43"/>
      <c r="X268" s="43"/>
      <c r="Y268" s="43"/>
      <c r="Z268" s="43"/>
    </row>
    <row r="269" spans="1:26" ht="15" x14ac:dyDescent="0.25">
      <c r="A269" s="42"/>
      <c r="C269" s="42"/>
      <c r="D269" s="150"/>
      <c r="E269" s="42"/>
      <c r="F269" s="42"/>
      <c r="G269" s="150"/>
      <c r="H269" s="43"/>
      <c r="I269" s="43"/>
      <c r="J269" s="43"/>
      <c r="L269" s="43"/>
      <c r="R269" s="43"/>
      <c r="S269" s="43"/>
      <c r="T269" s="43"/>
      <c r="U269" s="43"/>
      <c r="V269" s="43"/>
      <c r="W269" s="43"/>
      <c r="X269" s="43"/>
      <c r="Y269" s="43"/>
      <c r="Z269" s="43"/>
    </row>
    <row r="270" spans="1:26" ht="15" x14ac:dyDescent="0.25">
      <c r="A270" s="42"/>
      <c r="C270" s="42"/>
      <c r="D270" s="150"/>
      <c r="E270" s="42"/>
      <c r="F270" s="42"/>
      <c r="G270" s="150"/>
      <c r="H270" s="43"/>
      <c r="I270" s="43"/>
      <c r="J270" s="43"/>
      <c r="L270" s="43"/>
      <c r="R270" s="43"/>
      <c r="S270" s="43"/>
      <c r="T270" s="43"/>
      <c r="U270" s="43"/>
      <c r="V270" s="43"/>
      <c r="W270" s="43"/>
      <c r="X270" s="43"/>
      <c r="Y270" s="43"/>
      <c r="Z270" s="43"/>
    </row>
    <row r="271" spans="1:26" ht="15" x14ac:dyDescent="0.25">
      <c r="A271" s="42"/>
      <c r="C271" s="42"/>
      <c r="D271" s="150"/>
      <c r="E271" s="42"/>
      <c r="F271" s="42"/>
      <c r="G271" s="150"/>
      <c r="H271" s="43"/>
      <c r="I271" s="43"/>
      <c r="J271" s="43"/>
      <c r="L271" s="43"/>
      <c r="R271" s="43"/>
      <c r="S271" s="43"/>
      <c r="T271" s="43"/>
      <c r="U271" s="43"/>
      <c r="V271" s="43"/>
      <c r="W271" s="43"/>
      <c r="X271" s="43"/>
      <c r="Y271" s="43"/>
      <c r="Z271" s="43"/>
    </row>
    <row r="272" spans="1:26" ht="15" x14ac:dyDescent="0.25">
      <c r="A272" s="42"/>
      <c r="C272" s="42"/>
      <c r="D272" s="150"/>
      <c r="E272" s="42"/>
      <c r="F272" s="42"/>
      <c r="G272" s="150"/>
      <c r="H272" s="43"/>
      <c r="I272" s="43"/>
      <c r="J272" s="43"/>
      <c r="L272" s="43"/>
      <c r="R272" s="43"/>
      <c r="S272" s="43"/>
      <c r="T272" s="43"/>
      <c r="U272" s="43"/>
      <c r="V272" s="43"/>
      <c r="W272" s="43"/>
      <c r="X272" s="43"/>
      <c r="Y272" s="43"/>
      <c r="Z272" s="43"/>
    </row>
    <row r="273" spans="1:26" ht="15" x14ac:dyDescent="0.25">
      <c r="A273" s="42"/>
      <c r="C273" s="42"/>
      <c r="D273" s="150"/>
      <c r="E273" s="42"/>
      <c r="F273" s="42"/>
      <c r="G273" s="150"/>
      <c r="H273" s="43"/>
      <c r="I273" s="43"/>
      <c r="J273" s="43"/>
      <c r="L273" s="43"/>
      <c r="R273" s="43"/>
      <c r="S273" s="43"/>
      <c r="T273" s="43"/>
      <c r="U273" s="43"/>
      <c r="V273" s="43"/>
      <c r="W273" s="43"/>
      <c r="X273" s="43"/>
      <c r="Y273" s="43"/>
      <c r="Z273" s="43"/>
    </row>
    <row r="274" spans="1:26" ht="15" x14ac:dyDescent="0.25">
      <c r="A274" s="42"/>
      <c r="C274" s="42"/>
      <c r="D274" s="150"/>
      <c r="E274" s="42"/>
      <c r="F274" s="42"/>
      <c r="G274" s="150"/>
      <c r="H274" s="43"/>
      <c r="I274" s="43"/>
      <c r="J274" s="43"/>
      <c r="L274" s="43"/>
      <c r="R274" s="43"/>
      <c r="S274" s="43"/>
      <c r="T274" s="43"/>
      <c r="U274" s="43"/>
      <c r="V274" s="43"/>
      <c r="W274" s="43"/>
      <c r="X274" s="43"/>
      <c r="Y274" s="43"/>
      <c r="Z274" s="43"/>
    </row>
    <row r="275" spans="1:26" ht="15" x14ac:dyDescent="0.25">
      <c r="A275" s="42"/>
      <c r="C275" s="42"/>
      <c r="D275" s="150"/>
      <c r="E275" s="42"/>
      <c r="F275" s="42"/>
      <c r="G275" s="150"/>
      <c r="H275" s="43"/>
      <c r="I275" s="43"/>
      <c r="J275" s="43"/>
      <c r="L275" s="43"/>
      <c r="R275" s="43"/>
      <c r="S275" s="43"/>
      <c r="T275" s="43"/>
      <c r="U275" s="43"/>
      <c r="V275" s="43"/>
      <c r="W275" s="43"/>
      <c r="X275" s="43"/>
      <c r="Y275" s="43"/>
      <c r="Z275" s="43"/>
    </row>
    <row r="276" spans="1:26" ht="15" x14ac:dyDescent="0.25">
      <c r="A276" s="42"/>
      <c r="C276" s="42"/>
      <c r="D276" s="150"/>
      <c r="E276" s="42"/>
      <c r="F276" s="42"/>
      <c r="G276" s="150"/>
      <c r="H276" s="43"/>
      <c r="I276" s="43"/>
      <c r="J276" s="43"/>
      <c r="L276" s="43"/>
      <c r="R276" s="43"/>
      <c r="S276" s="43"/>
      <c r="T276" s="43"/>
      <c r="U276" s="43"/>
      <c r="V276" s="43"/>
      <c r="W276" s="43"/>
      <c r="X276" s="43"/>
      <c r="Y276" s="43"/>
      <c r="Z276" s="43"/>
    </row>
    <row r="277" spans="1:26" ht="15" x14ac:dyDescent="0.25">
      <c r="A277" s="42"/>
      <c r="C277" s="42"/>
      <c r="D277" s="150"/>
      <c r="E277" s="42"/>
      <c r="F277" s="42"/>
      <c r="G277" s="150"/>
      <c r="H277" s="43"/>
      <c r="I277" s="43"/>
      <c r="J277" s="43"/>
      <c r="L277" s="43"/>
      <c r="R277" s="43"/>
      <c r="S277" s="43"/>
      <c r="T277" s="43"/>
      <c r="U277" s="43"/>
      <c r="V277" s="43"/>
      <c r="W277" s="43"/>
      <c r="X277" s="43"/>
      <c r="Y277" s="43"/>
      <c r="Z277" s="43"/>
    </row>
    <row r="278" spans="1:26" ht="15" x14ac:dyDescent="0.25">
      <c r="A278" s="42"/>
      <c r="C278" s="42"/>
      <c r="D278" s="150"/>
      <c r="E278" s="42"/>
      <c r="F278" s="42"/>
      <c r="G278" s="150"/>
      <c r="H278" s="43"/>
      <c r="I278" s="43"/>
      <c r="J278" s="43"/>
      <c r="L278" s="43"/>
      <c r="R278" s="43"/>
      <c r="S278" s="43"/>
      <c r="T278" s="43"/>
      <c r="U278" s="43"/>
      <c r="V278" s="43"/>
      <c r="W278" s="43"/>
      <c r="X278" s="43"/>
      <c r="Y278" s="43"/>
      <c r="Z278" s="43"/>
    </row>
    <row r="279" spans="1:26" ht="15" x14ac:dyDescent="0.25">
      <c r="A279" s="42"/>
      <c r="C279" s="42"/>
      <c r="D279" s="150"/>
      <c r="E279" s="42"/>
      <c r="F279" s="42"/>
      <c r="G279" s="150"/>
      <c r="H279" s="43"/>
      <c r="I279" s="43"/>
      <c r="J279" s="43"/>
      <c r="L279" s="43"/>
      <c r="R279" s="43"/>
      <c r="S279" s="43"/>
      <c r="T279" s="43"/>
      <c r="U279" s="43"/>
      <c r="V279" s="43"/>
      <c r="W279" s="43"/>
      <c r="X279" s="43"/>
      <c r="Y279" s="43"/>
      <c r="Z279" s="43"/>
    </row>
    <row r="280" spans="1:26" ht="15" x14ac:dyDescent="0.25">
      <c r="A280" s="42"/>
      <c r="C280" s="42"/>
      <c r="D280" s="150"/>
      <c r="E280" s="42"/>
      <c r="F280" s="42"/>
      <c r="G280" s="150"/>
      <c r="H280" s="43"/>
      <c r="I280" s="43"/>
      <c r="J280" s="43"/>
      <c r="L280" s="43"/>
      <c r="R280" s="43"/>
      <c r="S280" s="43"/>
      <c r="T280" s="43"/>
      <c r="U280" s="43"/>
      <c r="V280" s="43"/>
      <c r="W280" s="43"/>
      <c r="X280" s="43"/>
      <c r="Y280" s="43"/>
      <c r="Z280" s="43"/>
    </row>
    <row r="281" spans="1:26" ht="15" x14ac:dyDescent="0.25">
      <c r="A281" s="42"/>
      <c r="C281" s="42"/>
      <c r="D281" s="150"/>
      <c r="E281" s="42"/>
      <c r="F281" s="42"/>
      <c r="G281" s="150"/>
      <c r="H281" s="43"/>
      <c r="I281" s="43"/>
      <c r="J281" s="43"/>
      <c r="L281" s="43"/>
      <c r="R281" s="43"/>
      <c r="S281" s="43"/>
      <c r="T281" s="43"/>
      <c r="U281" s="43"/>
      <c r="V281" s="43"/>
      <c r="W281" s="43"/>
      <c r="X281" s="43"/>
      <c r="Y281" s="43"/>
      <c r="Z281" s="43"/>
    </row>
    <row r="282" spans="1:26" ht="15" x14ac:dyDescent="0.25">
      <c r="A282" s="42"/>
      <c r="C282" s="42"/>
      <c r="D282" s="150"/>
      <c r="E282" s="42"/>
      <c r="F282" s="42"/>
      <c r="G282" s="150"/>
      <c r="H282" s="43"/>
      <c r="I282" s="43"/>
      <c r="J282" s="43"/>
      <c r="L282" s="43"/>
      <c r="R282" s="43"/>
      <c r="S282" s="43"/>
      <c r="T282" s="43"/>
      <c r="U282" s="43"/>
      <c r="V282" s="43"/>
      <c r="W282" s="43"/>
      <c r="X282" s="43"/>
      <c r="Y282" s="43"/>
      <c r="Z282" s="43"/>
    </row>
    <row r="283" spans="1:26" ht="15" x14ac:dyDescent="0.25">
      <c r="A283" s="42"/>
      <c r="C283" s="42"/>
      <c r="D283" s="150"/>
      <c r="E283" s="42"/>
      <c r="F283" s="42"/>
      <c r="G283" s="150"/>
      <c r="H283" s="43"/>
      <c r="I283" s="43"/>
      <c r="J283" s="43"/>
      <c r="L283" s="43"/>
      <c r="R283" s="43"/>
      <c r="S283" s="43"/>
      <c r="T283" s="43"/>
      <c r="U283" s="43"/>
      <c r="V283" s="43"/>
      <c r="W283" s="43"/>
      <c r="X283" s="43"/>
      <c r="Y283" s="43"/>
      <c r="Z283" s="43"/>
    </row>
    <row r="284" spans="1:26" ht="15" x14ac:dyDescent="0.25">
      <c r="A284" s="42"/>
      <c r="C284" s="42"/>
      <c r="D284" s="150"/>
      <c r="E284" s="42"/>
      <c r="F284" s="42"/>
      <c r="G284" s="150"/>
      <c r="H284" s="43"/>
      <c r="I284" s="43"/>
      <c r="J284" s="43"/>
      <c r="L284" s="43"/>
      <c r="R284" s="43"/>
      <c r="S284" s="43"/>
      <c r="T284" s="43"/>
      <c r="U284" s="43"/>
      <c r="V284" s="43"/>
      <c r="W284" s="43"/>
      <c r="X284" s="43"/>
      <c r="Y284" s="43"/>
      <c r="Z284" s="43"/>
    </row>
    <row r="285" spans="1:26" ht="15" x14ac:dyDescent="0.25">
      <c r="A285" s="42"/>
      <c r="C285" s="42"/>
      <c r="D285" s="150"/>
      <c r="E285" s="42"/>
      <c r="F285" s="42"/>
      <c r="G285" s="150"/>
      <c r="H285" s="43"/>
      <c r="I285" s="43"/>
      <c r="J285" s="43"/>
      <c r="L285" s="43"/>
      <c r="R285" s="43"/>
      <c r="S285" s="43"/>
      <c r="T285" s="43"/>
      <c r="U285" s="43"/>
      <c r="V285" s="43"/>
      <c r="W285" s="43"/>
      <c r="X285" s="43"/>
      <c r="Y285" s="43"/>
      <c r="Z285" s="43"/>
    </row>
    <row r="286" spans="1:26" ht="15" x14ac:dyDescent="0.25">
      <c r="A286" s="42"/>
      <c r="C286" s="42"/>
      <c r="D286" s="150"/>
      <c r="E286" s="42"/>
      <c r="F286" s="42"/>
      <c r="G286" s="150"/>
      <c r="H286" s="43"/>
      <c r="I286" s="43"/>
      <c r="J286" s="43"/>
      <c r="L286" s="43"/>
      <c r="R286" s="43"/>
      <c r="S286" s="43"/>
      <c r="T286" s="43"/>
      <c r="U286" s="43"/>
      <c r="V286" s="43"/>
      <c r="W286" s="43"/>
      <c r="X286" s="43"/>
      <c r="Y286" s="43"/>
      <c r="Z286" s="43"/>
    </row>
    <row r="287" spans="1:26" ht="15" x14ac:dyDescent="0.25">
      <c r="A287" s="42"/>
      <c r="C287" s="42"/>
      <c r="D287" s="150"/>
      <c r="E287" s="42"/>
      <c r="F287" s="42"/>
      <c r="G287" s="150"/>
      <c r="H287" s="43"/>
      <c r="I287" s="43"/>
      <c r="J287" s="43"/>
      <c r="L287" s="43"/>
      <c r="R287" s="43"/>
      <c r="S287" s="43"/>
      <c r="T287" s="43"/>
      <c r="U287" s="43"/>
      <c r="V287" s="43"/>
      <c r="W287" s="43"/>
      <c r="X287" s="43"/>
      <c r="Y287" s="43"/>
      <c r="Z287" s="43"/>
    </row>
    <row r="288" spans="1:26" ht="15" x14ac:dyDescent="0.25">
      <c r="A288" s="42"/>
      <c r="C288" s="42"/>
      <c r="D288" s="150"/>
      <c r="E288" s="42"/>
      <c r="F288" s="42"/>
      <c r="G288" s="150"/>
      <c r="H288" s="43"/>
      <c r="I288" s="43"/>
      <c r="J288" s="43"/>
      <c r="L288" s="43"/>
      <c r="R288" s="43"/>
      <c r="S288" s="43"/>
      <c r="T288" s="43"/>
      <c r="U288" s="43"/>
      <c r="V288" s="43"/>
      <c r="W288" s="43"/>
      <c r="X288" s="43"/>
      <c r="Y288" s="43"/>
      <c r="Z288" s="43"/>
    </row>
    <row r="289" spans="1:26" ht="15" x14ac:dyDescent="0.25">
      <c r="A289" s="42"/>
      <c r="C289" s="42"/>
      <c r="D289" s="150"/>
      <c r="E289" s="42"/>
      <c r="F289" s="42"/>
      <c r="G289" s="150"/>
      <c r="H289" s="43"/>
      <c r="I289" s="43"/>
      <c r="J289" s="43"/>
      <c r="L289" s="43"/>
      <c r="R289" s="43"/>
      <c r="S289" s="43"/>
      <c r="T289" s="43"/>
      <c r="U289" s="43"/>
      <c r="V289" s="43"/>
      <c r="W289" s="43"/>
      <c r="X289" s="43"/>
      <c r="Y289" s="43"/>
      <c r="Z289" s="43"/>
    </row>
    <row r="290" spans="1:26" ht="15" x14ac:dyDescent="0.25">
      <c r="A290" s="42"/>
      <c r="C290" s="42"/>
      <c r="D290" s="150"/>
      <c r="E290" s="42"/>
      <c r="F290" s="42"/>
      <c r="G290" s="150"/>
      <c r="H290" s="43"/>
      <c r="I290" s="43"/>
      <c r="J290" s="43"/>
      <c r="L290" s="43"/>
      <c r="R290" s="43"/>
      <c r="S290" s="43"/>
      <c r="T290" s="43"/>
      <c r="U290" s="43"/>
      <c r="V290" s="43"/>
      <c r="W290" s="43"/>
      <c r="X290" s="43"/>
      <c r="Y290" s="43"/>
      <c r="Z290" s="43"/>
    </row>
    <row r="291" spans="1:26" ht="15" x14ac:dyDescent="0.25">
      <c r="A291" s="42"/>
      <c r="C291" s="42"/>
      <c r="D291" s="150"/>
      <c r="E291" s="42"/>
      <c r="F291" s="42"/>
      <c r="G291" s="150"/>
      <c r="H291" s="43"/>
      <c r="I291" s="43"/>
      <c r="J291" s="43"/>
      <c r="L291" s="43"/>
      <c r="R291" s="43"/>
      <c r="S291" s="43"/>
      <c r="T291" s="43"/>
      <c r="U291" s="43"/>
      <c r="V291" s="43"/>
      <c r="W291" s="43"/>
      <c r="X291" s="43"/>
      <c r="Y291" s="43"/>
      <c r="Z291" s="43"/>
    </row>
    <row r="292" spans="1:26" ht="15" x14ac:dyDescent="0.25">
      <c r="A292" s="42"/>
      <c r="C292" s="42"/>
      <c r="D292" s="150"/>
      <c r="E292" s="42"/>
      <c r="F292" s="42"/>
      <c r="G292" s="150"/>
      <c r="H292" s="43"/>
      <c r="I292" s="43"/>
      <c r="J292" s="43"/>
      <c r="L292" s="43"/>
      <c r="R292" s="43"/>
      <c r="S292" s="43"/>
      <c r="T292" s="43"/>
      <c r="U292" s="43"/>
      <c r="V292" s="43"/>
      <c r="W292" s="43"/>
      <c r="X292" s="43"/>
      <c r="Y292" s="43"/>
      <c r="Z292" s="43"/>
    </row>
    <row r="293" spans="1:26" ht="15" x14ac:dyDescent="0.25">
      <c r="A293" s="42"/>
      <c r="C293" s="42"/>
      <c r="D293" s="150"/>
      <c r="E293" s="42"/>
      <c r="F293" s="42"/>
      <c r="G293" s="150"/>
      <c r="H293" s="43"/>
      <c r="I293" s="43"/>
      <c r="J293" s="43"/>
      <c r="L293" s="43"/>
      <c r="R293" s="43"/>
      <c r="S293" s="43"/>
      <c r="T293" s="43"/>
      <c r="U293" s="43"/>
      <c r="V293" s="43"/>
      <c r="W293" s="43"/>
      <c r="X293" s="43"/>
      <c r="Y293" s="43"/>
      <c r="Z293" s="43"/>
    </row>
    <row r="294" spans="1:26" ht="15" x14ac:dyDescent="0.25">
      <c r="A294" s="42"/>
      <c r="C294" s="42"/>
      <c r="D294" s="150"/>
      <c r="E294" s="42"/>
      <c r="F294" s="42"/>
      <c r="G294" s="150"/>
      <c r="H294" s="43"/>
      <c r="I294" s="43"/>
      <c r="J294" s="43"/>
      <c r="L294" s="43"/>
      <c r="R294" s="43"/>
      <c r="S294" s="43"/>
      <c r="T294" s="43"/>
      <c r="U294" s="43"/>
      <c r="V294" s="43"/>
      <c r="W294" s="43"/>
      <c r="X294" s="43"/>
      <c r="Y294" s="43"/>
      <c r="Z294" s="43"/>
    </row>
    <row r="295" spans="1:26" ht="15" x14ac:dyDescent="0.25">
      <c r="A295" s="42"/>
      <c r="C295" s="42"/>
      <c r="D295" s="150"/>
      <c r="E295" s="42"/>
      <c r="F295" s="42"/>
      <c r="G295" s="150"/>
      <c r="H295" s="43"/>
      <c r="I295" s="43"/>
      <c r="J295" s="43"/>
      <c r="L295" s="43"/>
      <c r="R295" s="43"/>
      <c r="S295" s="43"/>
      <c r="T295" s="43"/>
      <c r="U295" s="43"/>
      <c r="V295" s="43"/>
      <c r="W295" s="43"/>
      <c r="X295" s="43"/>
      <c r="Y295" s="43"/>
      <c r="Z295" s="43"/>
    </row>
    <row r="296" spans="1:26" ht="15" x14ac:dyDescent="0.25">
      <c r="A296" s="42"/>
      <c r="C296" s="42"/>
      <c r="D296" s="150"/>
      <c r="E296" s="42"/>
      <c r="F296" s="42"/>
      <c r="G296" s="150"/>
      <c r="H296" s="43"/>
      <c r="I296" s="43"/>
      <c r="J296" s="43"/>
      <c r="L296" s="43"/>
      <c r="R296" s="43"/>
      <c r="S296" s="43"/>
      <c r="T296" s="43"/>
      <c r="U296" s="43"/>
      <c r="V296" s="43"/>
      <c r="W296" s="43"/>
      <c r="X296" s="43"/>
      <c r="Y296" s="43"/>
      <c r="Z296" s="43"/>
    </row>
    <row r="297" spans="1:26" ht="15" x14ac:dyDescent="0.25">
      <c r="A297" s="42"/>
      <c r="C297" s="42"/>
      <c r="D297" s="150"/>
      <c r="E297" s="42"/>
      <c r="F297" s="42"/>
      <c r="G297" s="150"/>
      <c r="H297" s="43"/>
      <c r="I297" s="43"/>
      <c r="J297" s="43"/>
      <c r="L297" s="43"/>
      <c r="R297" s="43"/>
      <c r="S297" s="43"/>
      <c r="T297" s="43"/>
      <c r="U297" s="43"/>
      <c r="V297" s="43"/>
      <c r="W297" s="43"/>
      <c r="X297" s="43"/>
      <c r="Y297" s="43"/>
      <c r="Z297" s="43"/>
    </row>
    <row r="298" spans="1:26" ht="15" x14ac:dyDescent="0.25">
      <c r="A298" s="42"/>
      <c r="C298" s="42"/>
      <c r="D298" s="150"/>
      <c r="E298" s="42"/>
      <c r="F298" s="42"/>
      <c r="G298" s="150"/>
      <c r="H298" s="43"/>
      <c r="I298" s="43"/>
      <c r="J298" s="43"/>
      <c r="L298" s="43"/>
      <c r="R298" s="43"/>
      <c r="S298" s="43"/>
      <c r="T298" s="43"/>
      <c r="U298" s="43"/>
      <c r="V298" s="43"/>
      <c r="W298" s="43"/>
      <c r="X298" s="43"/>
      <c r="Y298" s="43"/>
      <c r="Z298" s="43"/>
    </row>
    <row r="299" spans="1:26" ht="15" x14ac:dyDescent="0.25">
      <c r="A299" s="42"/>
      <c r="C299" s="42"/>
      <c r="D299" s="150"/>
      <c r="E299" s="42"/>
      <c r="F299" s="42"/>
      <c r="G299" s="150"/>
      <c r="H299" s="43"/>
      <c r="I299" s="43"/>
      <c r="J299" s="43"/>
      <c r="L299" s="43"/>
      <c r="R299" s="43"/>
      <c r="S299" s="43"/>
      <c r="T299" s="43"/>
      <c r="U299" s="43"/>
      <c r="V299" s="43"/>
      <c r="W299" s="43"/>
      <c r="X299" s="43"/>
      <c r="Y299" s="43"/>
      <c r="Z299" s="43"/>
    </row>
    <row r="300" spans="1:26" ht="15" x14ac:dyDescent="0.25">
      <c r="A300" s="42"/>
      <c r="C300" s="42"/>
      <c r="D300" s="150"/>
      <c r="E300" s="42"/>
      <c r="F300" s="42"/>
      <c r="G300" s="150"/>
      <c r="H300" s="43"/>
      <c r="I300" s="43"/>
      <c r="J300" s="43"/>
      <c r="L300" s="43"/>
      <c r="R300" s="43"/>
      <c r="S300" s="43"/>
      <c r="T300" s="43"/>
      <c r="U300" s="43"/>
      <c r="V300" s="43"/>
      <c r="W300" s="43"/>
      <c r="X300" s="43"/>
      <c r="Y300" s="43"/>
      <c r="Z300" s="43"/>
    </row>
    <row r="301" spans="1:26" ht="15" x14ac:dyDescent="0.25">
      <c r="A301" s="42"/>
      <c r="C301" s="42"/>
      <c r="D301" s="150"/>
      <c r="E301" s="42"/>
      <c r="F301" s="42"/>
      <c r="G301" s="150"/>
      <c r="H301" s="43"/>
      <c r="I301" s="43"/>
      <c r="J301" s="43"/>
      <c r="L301" s="43"/>
      <c r="R301" s="43"/>
      <c r="S301" s="43"/>
      <c r="T301" s="43"/>
      <c r="U301" s="43"/>
      <c r="V301" s="43"/>
      <c r="W301" s="43"/>
      <c r="X301" s="43"/>
      <c r="Y301" s="43"/>
      <c r="Z301" s="43"/>
    </row>
    <row r="302" spans="1:26" ht="15" x14ac:dyDescent="0.25">
      <c r="A302" s="42"/>
      <c r="C302" s="42"/>
      <c r="D302" s="150"/>
      <c r="E302" s="42"/>
      <c r="F302" s="42"/>
      <c r="G302" s="150"/>
      <c r="H302" s="43"/>
      <c r="I302" s="43"/>
      <c r="J302" s="43"/>
      <c r="L302" s="43"/>
      <c r="R302" s="43"/>
      <c r="S302" s="43"/>
      <c r="T302" s="43"/>
      <c r="U302" s="43"/>
      <c r="V302" s="43"/>
      <c r="W302" s="43"/>
      <c r="X302" s="43"/>
      <c r="Y302" s="43"/>
      <c r="Z302" s="43"/>
    </row>
    <row r="303" spans="1:26" ht="15" x14ac:dyDescent="0.25">
      <c r="A303" s="42"/>
      <c r="C303" s="42"/>
      <c r="D303" s="150"/>
      <c r="E303" s="42"/>
      <c r="F303" s="42"/>
      <c r="G303" s="150"/>
      <c r="H303" s="43"/>
      <c r="I303" s="43"/>
      <c r="J303" s="43"/>
      <c r="L303" s="43"/>
      <c r="R303" s="43"/>
      <c r="S303" s="43"/>
      <c r="T303" s="43"/>
      <c r="U303" s="43"/>
      <c r="V303" s="43"/>
      <c r="W303" s="43"/>
      <c r="X303" s="43"/>
      <c r="Y303" s="43"/>
      <c r="Z303" s="43"/>
    </row>
    <row r="304" spans="1:26" ht="15" x14ac:dyDescent="0.25">
      <c r="A304" s="42"/>
      <c r="C304" s="42"/>
      <c r="D304" s="150"/>
      <c r="E304" s="42"/>
      <c r="F304" s="42"/>
      <c r="G304" s="150"/>
      <c r="H304" s="43"/>
      <c r="I304" s="43"/>
      <c r="J304" s="43"/>
      <c r="L304" s="43"/>
      <c r="R304" s="43"/>
      <c r="S304" s="43"/>
      <c r="T304" s="43"/>
      <c r="U304" s="43"/>
      <c r="V304" s="43"/>
      <c r="W304" s="43"/>
      <c r="X304" s="43"/>
      <c r="Y304" s="43"/>
      <c r="Z304" s="43"/>
    </row>
    <row r="305" spans="1:26" ht="15" x14ac:dyDescent="0.25">
      <c r="A305" s="42"/>
      <c r="C305" s="42"/>
      <c r="D305" s="150"/>
      <c r="E305" s="42"/>
      <c r="F305" s="42"/>
      <c r="G305" s="150"/>
      <c r="H305" s="43"/>
      <c r="I305" s="43"/>
      <c r="J305" s="43"/>
      <c r="L305" s="43"/>
      <c r="R305" s="43"/>
      <c r="S305" s="43"/>
      <c r="T305" s="43"/>
      <c r="U305" s="43"/>
      <c r="V305" s="43"/>
      <c r="W305" s="43"/>
      <c r="X305" s="43"/>
      <c r="Y305" s="43"/>
      <c r="Z305" s="43"/>
    </row>
    <row r="306" spans="1:26" ht="15" x14ac:dyDescent="0.25">
      <c r="A306" s="42"/>
      <c r="C306" s="42"/>
      <c r="D306" s="150"/>
      <c r="E306" s="42"/>
      <c r="F306" s="42"/>
      <c r="G306" s="150"/>
      <c r="H306" s="43"/>
      <c r="I306" s="43"/>
      <c r="J306" s="43"/>
      <c r="L306" s="43"/>
      <c r="R306" s="43"/>
      <c r="S306" s="43"/>
      <c r="T306" s="43"/>
      <c r="U306" s="43"/>
      <c r="V306" s="43"/>
      <c r="W306" s="43"/>
      <c r="X306" s="43"/>
      <c r="Y306" s="43"/>
      <c r="Z306" s="43"/>
    </row>
    <row r="307" spans="1:26" ht="15" x14ac:dyDescent="0.25">
      <c r="A307" s="42"/>
      <c r="C307" s="42"/>
      <c r="D307" s="150"/>
      <c r="E307" s="42"/>
      <c r="F307" s="42"/>
      <c r="G307" s="150"/>
      <c r="H307" s="43"/>
      <c r="I307" s="43"/>
      <c r="J307" s="43"/>
      <c r="L307" s="43"/>
      <c r="R307" s="43"/>
      <c r="S307" s="43"/>
      <c r="T307" s="43"/>
      <c r="U307" s="43"/>
      <c r="V307" s="43"/>
      <c r="W307" s="43"/>
      <c r="X307" s="43"/>
      <c r="Y307" s="43"/>
      <c r="Z307" s="43"/>
    </row>
    <row r="308" spans="1:26" ht="15" x14ac:dyDescent="0.25">
      <c r="A308" s="42"/>
      <c r="C308" s="42"/>
      <c r="D308" s="150"/>
      <c r="E308" s="42"/>
      <c r="F308" s="42"/>
      <c r="G308" s="150"/>
      <c r="H308" s="43"/>
      <c r="I308" s="43"/>
      <c r="J308" s="43"/>
      <c r="L308" s="43"/>
      <c r="R308" s="43"/>
      <c r="S308" s="43"/>
      <c r="T308" s="43"/>
      <c r="U308" s="43"/>
      <c r="V308" s="43"/>
      <c r="W308" s="43"/>
      <c r="X308" s="43"/>
      <c r="Y308" s="43"/>
      <c r="Z308" s="43"/>
    </row>
    <row r="309" spans="1:26" ht="15" x14ac:dyDescent="0.25">
      <c r="A309" s="42"/>
      <c r="C309" s="42"/>
      <c r="D309" s="150"/>
      <c r="E309" s="42"/>
      <c r="F309" s="42"/>
      <c r="G309" s="150"/>
      <c r="H309" s="43"/>
      <c r="I309" s="43"/>
      <c r="J309" s="43"/>
      <c r="L309" s="43"/>
      <c r="R309" s="43"/>
      <c r="S309" s="43"/>
      <c r="T309" s="43"/>
      <c r="U309" s="43"/>
      <c r="V309" s="43"/>
      <c r="W309" s="43"/>
      <c r="X309" s="43"/>
      <c r="Y309" s="43"/>
      <c r="Z309" s="43"/>
    </row>
    <row r="310" spans="1:26" ht="15" x14ac:dyDescent="0.25">
      <c r="A310" s="42"/>
      <c r="C310" s="42"/>
      <c r="D310" s="150"/>
      <c r="E310" s="42"/>
      <c r="F310" s="42"/>
      <c r="G310" s="150"/>
      <c r="H310" s="43"/>
      <c r="I310" s="43"/>
      <c r="J310" s="43"/>
      <c r="L310" s="43"/>
      <c r="R310" s="43"/>
      <c r="S310" s="43"/>
      <c r="T310" s="43"/>
      <c r="U310" s="43"/>
      <c r="V310" s="43"/>
      <c r="W310" s="43"/>
      <c r="X310" s="43"/>
      <c r="Y310" s="43"/>
      <c r="Z310" s="43"/>
    </row>
    <row r="311" spans="1:26" ht="15" x14ac:dyDescent="0.25">
      <c r="A311" s="42"/>
      <c r="C311" s="42"/>
      <c r="D311" s="150"/>
      <c r="E311" s="42"/>
      <c r="F311" s="42"/>
      <c r="G311" s="150"/>
      <c r="H311" s="43"/>
      <c r="I311" s="43"/>
      <c r="J311" s="43"/>
      <c r="L311" s="43"/>
      <c r="R311" s="43"/>
      <c r="S311" s="43"/>
      <c r="T311" s="43"/>
      <c r="U311" s="43"/>
      <c r="V311" s="43"/>
      <c r="W311" s="43"/>
      <c r="X311" s="43"/>
      <c r="Y311" s="43"/>
      <c r="Z311" s="43"/>
    </row>
    <row r="312" spans="1:26" ht="15" x14ac:dyDescent="0.25">
      <c r="A312" s="42"/>
      <c r="C312" s="42"/>
      <c r="D312" s="150"/>
      <c r="E312" s="42"/>
      <c r="F312" s="42"/>
      <c r="G312" s="150"/>
      <c r="H312" s="43"/>
      <c r="I312" s="43"/>
      <c r="J312" s="43"/>
      <c r="L312" s="43"/>
      <c r="R312" s="43"/>
      <c r="S312" s="43"/>
      <c r="T312" s="43"/>
      <c r="U312" s="43"/>
      <c r="V312" s="43"/>
      <c r="W312" s="43"/>
      <c r="X312" s="43"/>
      <c r="Y312" s="43"/>
      <c r="Z312" s="43"/>
    </row>
    <row r="313" spans="1:26" ht="15" x14ac:dyDescent="0.25">
      <c r="A313" s="42"/>
      <c r="C313" s="42"/>
      <c r="D313" s="150"/>
      <c r="E313" s="42"/>
      <c r="F313" s="42"/>
      <c r="G313" s="150"/>
      <c r="H313" s="43"/>
      <c r="I313" s="43"/>
      <c r="J313" s="43"/>
      <c r="L313" s="43"/>
      <c r="R313" s="43"/>
      <c r="S313" s="43"/>
      <c r="T313" s="43"/>
      <c r="U313" s="43"/>
      <c r="V313" s="43"/>
      <c r="W313" s="43"/>
      <c r="X313" s="43"/>
      <c r="Y313" s="43"/>
      <c r="Z313" s="43"/>
    </row>
    <row r="314" spans="1:26" ht="15" x14ac:dyDescent="0.25">
      <c r="A314" s="42"/>
      <c r="C314" s="42"/>
      <c r="D314" s="150"/>
      <c r="E314" s="42"/>
      <c r="F314" s="42"/>
      <c r="G314" s="150"/>
      <c r="H314" s="43"/>
      <c r="I314" s="43"/>
      <c r="J314" s="43"/>
      <c r="L314" s="43"/>
      <c r="R314" s="43"/>
      <c r="S314" s="43"/>
      <c r="T314" s="43"/>
      <c r="U314" s="43"/>
      <c r="V314" s="43"/>
      <c r="W314" s="43"/>
      <c r="X314" s="43"/>
      <c r="Y314" s="43"/>
      <c r="Z314" s="43"/>
    </row>
    <row r="315" spans="1:26" ht="15" x14ac:dyDescent="0.25">
      <c r="A315" s="42"/>
      <c r="C315" s="42"/>
      <c r="D315" s="150"/>
      <c r="E315" s="42"/>
      <c r="F315" s="42"/>
      <c r="G315" s="150"/>
      <c r="H315" s="43"/>
      <c r="I315" s="43"/>
      <c r="J315" s="43"/>
      <c r="L315" s="43"/>
      <c r="R315" s="43"/>
      <c r="S315" s="43"/>
      <c r="T315" s="43"/>
      <c r="U315" s="43"/>
      <c r="V315" s="43"/>
      <c r="W315" s="43"/>
      <c r="X315" s="43"/>
      <c r="Y315" s="43"/>
      <c r="Z315" s="43"/>
    </row>
    <row r="316" spans="1:26" ht="15" x14ac:dyDescent="0.25">
      <c r="A316" s="42"/>
      <c r="C316" s="42"/>
      <c r="D316" s="150"/>
      <c r="E316" s="42"/>
      <c r="F316" s="42"/>
      <c r="G316" s="150"/>
      <c r="H316" s="43"/>
      <c r="I316" s="43"/>
      <c r="J316" s="43"/>
      <c r="L316" s="43"/>
      <c r="R316" s="43"/>
      <c r="S316" s="43"/>
      <c r="T316" s="43"/>
      <c r="U316" s="43"/>
      <c r="V316" s="43"/>
      <c r="W316" s="43"/>
      <c r="X316" s="43"/>
      <c r="Y316" s="43"/>
      <c r="Z316" s="43"/>
    </row>
    <row r="317" spans="1:26" ht="15" x14ac:dyDescent="0.25">
      <c r="A317" s="42"/>
      <c r="C317" s="42"/>
      <c r="D317" s="150"/>
      <c r="E317" s="42"/>
      <c r="F317" s="42"/>
      <c r="G317" s="150"/>
      <c r="H317" s="43"/>
      <c r="I317" s="43"/>
      <c r="J317" s="43"/>
      <c r="L317" s="43"/>
      <c r="R317" s="43"/>
      <c r="S317" s="43"/>
      <c r="T317" s="43"/>
      <c r="U317" s="43"/>
      <c r="V317" s="43"/>
      <c r="W317" s="43"/>
      <c r="X317" s="43"/>
      <c r="Y317" s="43"/>
      <c r="Z317" s="43"/>
    </row>
    <row r="318" spans="1:26" ht="15" x14ac:dyDescent="0.25">
      <c r="A318" s="42"/>
      <c r="C318" s="42"/>
      <c r="D318" s="150"/>
      <c r="E318" s="42"/>
      <c r="F318" s="42"/>
      <c r="G318" s="150"/>
      <c r="H318" s="43"/>
      <c r="I318" s="43"/>
      <c r="J318" s="43"/>
      <c r="L318" s="43"/>
      <c r="R318" s="43"/>
      <c r="S318" s="43"/>
      <c r="T318" s="43"/>
      <c r="U318" s="43"/>
      <c r="V318" s="43"/>
      <c r="W318" s="43"/>
      <c r="X318" s="43"/>
      <c r="Y318" s="43"/>
      <c r="Z318" s="43"/>
    </row>
    <row r="319" spans="1:26" ht="15" x14ac:dyDescent="0.25">
      <c r="A319" s="42"/>
      <c r="C319" s="42"/>
      <c r="D319" s="150"/>
      <c r="E319" s="42"/>
      <c r="F319" s="42"/>
      <c r="G319" s="150"/>
      <c r="H319" s="43"/>
      <c r="I319" s="43"/>
      <c r="J319" s="43"/>
      <c r="L319" s="43"/>
      <c r="R319" s="43"/>
      <c r="S319" s="43"/>
      <c r="T319" s="43"/>
      <c r="U319" s="43"/>
      <c r="V319" s="43"/>
      <c r="W319" s="43"/>
      <c r="X319" s="43"/>
      <c r="Y319" s="43"/>
      <c r="Z319" s="43"/>
    </row>
    <row r="320" spans="1:26" ht="15" x14ac:dyDescent="0.25">
      <c r="A320" s="42"/>
      <c r="C320" s="42"/>
      <c r="D320" s="150"/>
      <c r="E320" s="42"/>
      <c r="F320" s="42"/>
      <c r="G320" s="150"/>
      <c r="H320" s="43"/>
      <c r="I320" s="43"/>
      <c r="J320" s="43"/>
      <c r="L320" s="43"/>
      <c r="R320" s="43"/>
      <c r="S320" s="43"/>
      <c r="T320" s="43"/>
      <c r="U320" s="43"/>
      <c r="V320" s="43"/>
      <c r="W320" s="43"/>
      <c r="X320" s="43"/>
      <c r="Y320" s="43"/>
      <c r="Z320" s="43"/>
    </row>
    <row r="321" spans="1:26" ht="15" x14ac:dyDescent="0.25">
      <c r="A321" s="42"/>
      <c r="C321" s="42"/>
      <c r="D321" s="150"/>
      <c r="E321" s="42"/>
      <c r="F321" s="42"/>
      <c r="G321" s="150"/>
      <c r="H321" s="43"/>
      <c r="I321" s="43"/>
      <c r="J321" s="43"/>
      <c r="L321" s="43"/>
      <c r="R321" s="43"/>
      <c r="S321" s="43"/>
      <c r="T321" s="43"/>
      <c r="U321" s="43"/>
      <c r="V321" s="43"/>
      <c r="W321" s="43"/>
      <c r="X321" s="43"/>
      <c r="Y321" s="43"/>
      <c r="Z321" s="43"/>
    </row>
    <row r="322" spans="1:26" ht="15" x14ac:dyDescent="0.25">
      <c r="A322" s="42"/>
      <c r="C322" s="42"/>
      <c r="D322" s="150"/>
      <c r="E322" s="42"/>
      <c r="F322" s="42"/>
      <c r="G322" s="150"/>
      <c r="H322" s="43"/>
      <c r="I322" s="43"/>
      <c r="J322" s="43"/>
      <c r="L322" s="43"/>
      <c r="R322" s="43"/>
      <c r="S322" s="43"/>
      <c r="T322" s="43"/>
      <c r="U322" s="43"/>
      <c r="V322" s="43"/>
      <c r="W322" s="43"/>
      <c r="X322" s="43"/>
      <c r="Y322" s="43"/>
      <c r="Z322" s="43"/>
    </row>
    <row r="323" spans="1:26" ht="15" x14ac:dyDescent="0.25">
      <c r="A323" s="42"/>
      <c r="C323" s="42"/>
      <c r="D323" s="150"/>
      <c r="E323" s="42"/>
      <c r="F323" s="42"/>
      <c r="G323" s="150"/>
      <c r="H323" s="43"/>
      <c r="I323" s="43"/>
      <c r="J323" s="43"/>
      <c r="L323" s="43"/>
      <c r="R323" s="43"/>
      <c r="S323" s="43"/>
      <c r="T323" s="43"/>
      <c r="U323" s="43"/>
      <c r="V323" s="43"/>
      <c r="W323" s="43"/>
      <c r="X323" s="43"/>
      <c r="Y323" s="43"/>
      <c r="Z323" s="43"/>
    </row>
    <row r="324" spans="1:26" ht="15" x14ac:dyDescent="0.25">
      <c r="A324" s="42"/>
      <c r="C324" s="42"/>
      <c r="D324" s="150"/>
      <c r="E324" s="42"/>
      <c r="F324" s="42"/>
      <c r="G324" s="150"/>
      <c r="H324" s="43"/>
      <c r="I324" s="43"/>
      <c r="J324" s="43"/>
      <c r="L324" s="43"/>
      <c r="R324" s="43"/>
      <c r="S324" s="43"/>
      <c r="T324" s="43"/>
      <c r="U324" s="43"/>
      <c r="V324" s="43"/>
      <c r="W324" s="43"/>
      <c r="X324" s="43"/>
      <c r="Y324" s="43"/>
      <c r="Z324" s="43"/>
    </row>
    <row r="325" spans="1:26" ht="15" x14ac:dyDescent="0.25">
      <c r="A325" s="42"/>
      <c r="C325" s="42"/>
      <c r="D325" s="150"/>
      <c r="E325" s="42"/>
      <c r="F325" s="42"/>
      <c r="G325" s="150"/>
      <c r="H325" s="43"/>
      <c r="I325" s="43"/>
      <c r="J325" s="43"/>
      <c r="L325" s="43"/>
      <c r="R325" s="43"/>
      <c r="S325" s="43"/>
      <c r="T325" s="43"/>
      <c r="U325" s="43"/>
      <c r="V325" s="43"/>
      <c r="W325" s="43"/>
      <c r="X325" s="43"/>
      <c r="Y325" s="43"/>
      <c r="Z325" s="43"/>
    </row>
    <row r="326" spans="1:26" ht="15" x14ac:dyDescent="0.25">
      <c r="A326" s="42"/>
      <c r="C326" s="42"/>
      <c r="D326" s="150"/>
      <c r="E326" s="42"/>
      <c r="F326" s="42"/>
      <c r="G326" s="150"/>
      <c r="H326" s="43"/>
      <c r="I326" s="43"/>
      <c r="J326" s="43"/>
      <c r="L326" s="43"/>
      <c r="R326" s="43"/>
      <c r="S326" s="43"/>
      <c r="T326" s="43"/>
      <c r="U326" s="43"/>
      <c r="V326" s="43"/>
      <c r="W326" s="43"/>
      <c r="X326" s="43"/>
      <c r="Y326" s="43"/>
      <c r="Z326" s="43"/>
    </row>
    <row r="327" spans="1:26" ht="15" x14ac:dyDescent="0.25">
      <c r="A327" s="42"/>
      <c r="C327" s="42"/>
      <c r="D327" s="150"/>
      <c r="E327" s="42"/>
      <c r="F327" s="42"/>
      <c r="G327" s="150"/>
      <c r="H327" s="43"/>
      <c r="I327" s="43"/>
      <c r="J327" s="43"/>
      <c r="L327" s="43"/>
      <c r="R327" s="43"/>
      <c r="S327" s="43"/>
      <c r="T327" s="43"/>
      <c r="U327" s="43"/>
      <c r="V327" s="43"/>
      <c r="W327" s="43"/>
      <c r="X327" s="43"/>
      <c r="Y327" s="43"/>
      <c r="Z327" s="43"/>
    </row>
    <row r="328" spans="1:26" ht="15" x14ac:dyDescent="0.25">
      <c r="A328" s="42"/>
      <c r="C328" s="42"/>
      <c r="D328" s="150"/>
      <c r="E328" s="42"/>
      <c r="F328" s="42"/>
      <c r="G328" s="150"/>
      <c r="H328" s="43"/>
      <c r="I328" s="43"/>
      <c r="J328" s="43"/>
      <c r="L328" s="43"/>
      <c r="R328" s="43"/>
      <c r="S328" s="43"/>
      <c r="T328" s="43"/>
      <c r="U328" s="43"/>
      <c r="V328" s="43"/>
      <c r="W328" s="43"/>
      <c r="X328" s="43"/>
      <c r="Y328" s="43"/>
      <c r="Z328" s="43"/>
    </row>
    <row r="329" spans="1:26" ht="15" x14ac:dyDescent="0.25">
      <c r="A329" s="42"/>
      <c r="C329" s="42"/>
      <c r="D329" s="150"/>
      <c r="E329" s="42"/>
      <c r="F329" s="42"/>
      <c r="G329" s="150"/>
      <c r="H329" s="43"/>
      <c r="I329" s="43"/>
      <c r="J329" s="43"/>
      <c r="L329" s="43"/>
      <c r="R329" s="43"/>
      <c r="S329" s="43"/>
      <c r="T329" s="43"/>
      <c r="U329" s="43"/>
      <c r="V329" s="43"/>
      <c r="W329" s="43"/>
      <c r="X329" s="43"/>
      <c r="Y329" s="43"/>
      <c r="Z329" s="43"/>
    </row>
    <row r="330" spans="1:26" ht="15" x14ac:dyDescent="0.25">
      <c r="A330" s="42"/>
      <c r="C330" s="42"/>
      <c r="D330" s="150"/>
      <c r="E330" s="42"/>
      <c r="F330" s="42"/>
      <c r="G330" s="150"/>
      <c r="H330" s="43"/>
      <c r="I330" s="43"/>
      <c r="J330" s="43"/>
      <c r="L330" s="43"/>
      <c r="R330" s="43"/>
      <c r="S330" s="43"/>
      <c r="T330" s="43"/>
      <c r="U330" s="43"/>
      <c r="V330" s="43"/>
      <c r="W330" s="43"/>
      <c r="X330" s="43"/>
      <c r="Y330" s="43"/>
      <c r="Z330" s="43"/>
    </row>
    <row r="331" spans="1:26" ht="15" x14ac:dyDescent="0.25">
      <c r="A331" s="42"/>
      <c r="C331" s="42"/>
      <c r="D331" s="150"/>
      <c r="E331" s="42"/>
      <c r="F331" s="42"/>
      <c r="G331" s="150"/>
      <c r="H331" s="43"/>
      <c r="I331" s="43"/>
      <c r="J331" s="43"/>
      <c r="L331" s="43"/>
      <c r="R331" s="43"/>
      <c r="S331" s="43"/>
      <c r="T331" s="43"/>
      <c r="U331" s="43"/>
      <c r="V331" s="43"/>
      <c r="W331" s="43"/>
      <c r="X331" s="43"/>
      <c r="Y331" s="43"/>
      <c r="Z331" s="43"/>
    </row>
    <row r="332" spans="1:26" ht="15" x14ac:dyDescent="0.25">
      <c r="A332" s="42"/>
      <c r="C332" s="42"/>
      <c r="D332" s="150"/>
      <c r="E332" s="42"/>
      <c r="F332" s="42"/>
      <c r="G332" s="150"/>
      <c r="H332" s="43"/>
      <c r="I332" s="43"/>
      <c r="J332" s="43"/>
      <c r="L332" s="43"/>
      <c r="R332" s="43"/>
      <c r="S332" s="43"/>
      <c r="T332" s="43"/>
      <c r="U332" s="43"/>
      <c r="V332" s="43"/>
      <c r="W332" s="43"/>
      <c r="X332" s="43"/>
      <c r="Y332" s="43"/>
      <c r="Z332" s="43"/>
    </row>
    <row r="333" spans="1:26" ht="15" x14ac:dyDescent="0.25">
      <c r="A333" s="42"/>
      <c r="C333" s="42"/>
      <c r="D333" s="150"/>
      <c r="E333" s="42"/>
      <c r="F333" s="42"/>
      <c r="G333" s="150"/>
      <c r="H333" s="43"/>
      <c r="I333" s="43"/>
      <c r="J333" s="43"/>
      <c r="L333" s="43"/>
      <c r="R333" s="43"/>
      <c r="S333" s="43"/>
      <c r="T333" s="43"/>
      <c r="U333" s="43"/>
      <c r="V333" s="43"/>
      <c r="W333" s="43"/>
      <c r="X333" s="43"/>
      <c r="Y333" s="43"/>
      <c r="Z333" s="43"/>
    </row>
    <row r="334" spans="1:26" ht="15" x14ac:dyDescent="0.25">
      <c r="A334" s="42"/>
      <c r="C334" s="42"/>
      <c r="D334" s="150"/>
      <c r="E334" s="42"/>
      <c r="F334" s="42"/>
      <c r="G334" s="150"/>
      <c r="H334" s="43"/>
      <c r="I334" s="43"/>
      <c r="J334" s="43"/>
      <c r="L334" s="43"/>
      <c r="R334" s="43"/>
      <c r="S334" s="43"/>
      <c r="T334" s="43"/>
      <c r="U334" s="43"/>
      <c r="V334" s="43"/>
      <c r="W334" s="43"/>
      <c r="X334" s="43"/>
      <c r="Y334" s="43"/>
      <c r="Z334" s="43"/>
    </row>
    <row r="335" spans="1:26" ht="15" x14ac:dyDescent="0.25">
      <c r="A335" s="42"/>
      <c r="C335" s="42"/>
      <c r="D335" s="150"/>
      <c r="E335" s="42"/>
      <c r="F335" s="42"/>
      <c r="G335" s="150"/>
      <c r="H335" s="43"/>
      <c r="I335" s="43"/>
      <c r="J335" s="43"/>
      <c r="L335" s="43"/>
      <c r="R335" s="43"/>
      <c r="S335" s="43"/>
      <c r="T335" s="43"/>
      <c r="U335" s="43"/>
      <c r="V335" s="43"/>
      <c r="W335" s="43"/>
      <c r="X335" s="43"/>
      <c r="Y335" s="43"/>
      <c r="Z335" s="43"/>
    </row>
    <row r="336" spans="1:26" ht="15" x14ac:dyDescent="0.25">
      <c r="A336" s="42"/>
      <c r="C336" s="42"/>
      <c r="D336" s="150"/>
      <c r="E336" s="42"/>
      <c r="F336" s="42"/>
      <c r="G336" s="150"/>
      <c r="H336" s="43"/>
      <c r="I336" s="43"/>
      <c r="J336" s="43"/>
      <c r="L336" s="43"/>
      <c r="R336" s="43"/>
      <c r="S336" s="43"/>
      <c r="T336" s="43"/>
      <c r="U336" s="43"/>
      <c r="V336" s="43"/>
      <c r="W336" s="43"/>
      <c r="X336" s="43"/>
      <c r="Y336" s="43"/>
      <c r="Z336" s="43"/>
    </row>
    <row r="337" spans="1:26" ht="15" x14ac:dyDescent="0.25">
      <c r="A337" s="42"/>
      <c r="C337" s="42"/>
      <c r="D337" s="150"/>
      <c r="E337" s="42"/>
      <c r="F337" s="42"/>
      <c r="G337" s="150"/>
      <c r="H337" s="43"/>
      <c r="I337" s="43"/>
      <c r="J337" s="43"/>
      <c r="L337" s="43"/>
      <c r="R337" s="43"/>
      <c r="S337" s="43"/>
      <c r="T337" s="43"/>
      <c r="U337" s="43"/>
      <c r="V337" s="43"/>
      <c r="W337" s="43"/>
      <c r="X337" s="43"/>
      <c r="Y337" s="43"/>
      <c r="Z337" s="43"/>
    </row>
    <row r="338" spans="1:26" ht="15" x14ac:dyDescent="0.25">
      <c r="A338" s="42"/>
      <c r="C338" s="42"/>
      <c r="D338" s="150"/>
      <c r="E338" s="42"/>
      <c r="F338" s="42"/>
      <c r="G338" s="150"/>
      <c r="H338" s="43"/>
      <c r="I338" s="43"/>
      <c r="J338" s="43"/>
      <c r="L338" s="43"/>
      <c r="R338" s="43"/>
      <c r="S338" s="43"/>
      <c r="T338" s="43"/>
      <c r="U338" s="43"/>
      <c r="V338" s="43"/>
      <c r="W338" s="43"/>
      <c r="X338" s="43"/>
      <c r="Y338" s="43"/>
      <c r="Z338" s="43"/>
    </row>
    <row r="339" spans="1:26" ht="15" x14ac:dyDescent="0.25">
      <c r="A339" s="42"/>
      <c r="C339" s="42"/>
      <c r="D339" s="150"/>
      <c r="E339" s="42"/>
      <c r="F339" s="42"/>
      <c r="G339" s="150"/>
      <c r="H339" s="43"/>
      <c r="I339" s="43"/>
      <c r="J339" s="43"/>
      <c r="L339" s="43"/>
      <c r="R339" s="43"/>
      <c r="S339" s="43"/>
      <c r="T339" s="43"/>
      <c r="U339" s="43"/>
      <c r="V339" s="43"/>
      <c r="W339" s="43"/>
      <c r="X339" s="43"/>
      <c r="Y339" s="43"/>
      <c r="Z339" s="43"/>
    </row>
    <row r="340" spans="1:26" ht="15" x14ac:dyDescent="0.25">
      <c r="A340" s="42"/>
      <c r="C340" s="42"/>
      <c r="D340" s="150"/>
      <c r="E340" s="42"/>
      <c r="F340" s="42"/>
      <c r="G340" s="150"/>
      <c r="H340" s="43"/>
      <c r="I340" s="43"/>
      <c r="J340" s="43"/>
      <c r="L340" s="43"/>
      <c r="R340" s="43"/>
      <c r="S340" s="43"/>
      <c r="T340" s="43"/>
      <c r="U340" s="43"/>
      <c r="V340" s="43"/>
      <c r="W340" s="43"/>
      <c r="X340" s="43"/>
      <c r="Y340" s="43"/>
      <c r="Z340" s="43"/>
    </row>
    <row r="341" spans="1:26" ht="15" x14ac:dyDescent="0.25">
      <c r="A341" s="42"/>
      <c r="C341" s="42"/>
      <c r="D341" s="150"/>
      <c r="E341" s="42"/>
      <c r="F341" s="42"/>
      <c r="G341" s="150"/>
      <c r="H341" s="43"/>
      <c r="I341" s="43"/>
      <c r="J341" s="43"/>
      <c r="L341" s="43"/>
      <c r="R341" s="43"/>
      <c r="S341" s="43"/>
      <c r="T341" s="43"/>
      <c r="U341" s="43"/>
      <c r="V341" s="43"/>
      <c r="W341" s="43"/>
      <c r="X341" s="43"/>
      <c r="Y341" s="43"/>
      <c r="Z341" s="43"/>
    </row>
    <row r="342" spans="1:26" ht="15" x14ac:dyDescent="0.25">
      <c r="A342" s="42"/>
      <c r="C342" s="42"/>
      <c r="D342" s="150"/>
      <c r="E342" s="42"/>
      <c r="F342" s="42"/>
      <c r="G342" s="150"/>
      <c r="H342" s="43"/>
      <c r="I342" s="43"/>
      <c r="J342" s="43"/>
      <c r="L342" s="43"/>
      <c r="R342" s="43"/>
      <c r="S342" s="43"/>
      <c r="T342" s="43"/>
      <c r="U342" s="43"/>
      <c r="V342" s="43"/>
      <c r="W342" s="43"/>
      <c r="X342" s="43"/>
      <c r="Y342" s="43"/>
      <c r="Z342" s="43"/>
    </row>
    <row r="343" spans="1:26" ht="15" x14ac:dyDescent="0.25">
      <c r="A343" s="42"/>
      <c r="C343" s="42"/>
      <c r="D343" s="150"/>
      <c r="E343" s="42"/>
      <c r="F343" s="42"/>
      <c r="G343" s="150"/>
      <c r="H343" s="43"/>
      <c r="I343" s="43"/>
      <c r="J343" s="43"/>
      <c r="L343" s="43"/>
      <c r="R343" s="43"/>
      <c r="S343" s="43"/>
      <c r="T343" s="43"/>
      <c r="U343" s="43"/>
      <c r="V343" s="43"/>
      <c r="W343" s="43"/>
      <c r="X343" s="43"/>
      <c r="Y343" s="43"/>
      <c r="Z343" s="43"/>
    </row>
    <row r="344" spans="1:26" ht="15" x14ac:dyDescent="0.25">
      <c r="A344" s="42"/>
      <c r="C344" s="42"/>
      <c r="D344" s="150"/>
      <c r="E344" s="42"/>
      <c r="F344" s="42"/>
      <c r="G344" s="150"/>
      <c r="H344" s="43"/>
      <c r="I344" s="43"/>
      <c r="J344" s="43"/>
      <c r="L344" s="43"/>
      <c r="R344" s="43"/>
      <c r="S344" s="43"/>
      <c r="T344" s="43"/>
      <c r="U344" s="43"/>
      <c r="V344" s="43"/>
      <c r="W344" s="43"/>
      <c r="X344" s="43"/>
      <c r="Y344" s="43"/>
      <c r="Z344" s="43"/>
    </row>
    <row r="345" spans="1:26" ht="15" x14ac:dyDescent="0.25">
      <c r="A345" s="42"/>
      <c r="C345" s="42"/>
      <c r="D345" s="150"/>
      <c r="E345" s="42"/>
      <c r="F345" s="42"/>
      <c r="G345" s="150"/>
      <c r="H345" s="43"/>
      <c r="I345" s="43"/>
      <c r="J345" s="43"/>
      <c r="L345" s="43"/>
      <c r="R345" s="43"/>
      <c r="S345" s="43"/>
      <c r="T345" s="43"/>
      <c r="U345" s="43"/>
      <c r="V345" s="43"/>
      <c r="W345" s="43"/>
      <c r="X345" s="43"/>
      <c r="Y345" s="43"/>
      <c r="Z345" s="43"/>
    </row>
    <row r="346" spans="1:26" ht="15" x14ac:dyDescent="0.25">
      <c r="A346" s="42"/>
      <c r="C346" s="42"/>
      <c r="D346" s="150"/>
      <c r="E346" s="42"/>
      <c r="F346" s="42"/>
      <c r="G346" s="150"/>
      <c r="H346" s="43"/>
      <c r="I346" s="43"/>
      <c r="J346" s="43"/>
      <c r="L346" s="43"/>
      <c r="R346" s="43"/>
      <c r="S346" s="43"/>
      <c r="T346" s="43"/>
      <c r="U346" s="43"/>
      <c r="V346" s="43"/>
      <c r="W346" s="43"/>
      <c r="X346" s="43"/>
      <c r="Y346" s="43"/>
      <c r="Z346" s="43"/>
    </row>
    <row r="347" spans="1:26" ht="15" x14ac:dyDescent="0.25">
      <c r="A347" s="42"/>
      <c r="C347" s="42"/>
      <c r="D347" s="150"/>
      <c r="E347" s="42"/>
      <c r="F347" s="42"/>
      <c r="G347" s="150"/>
      <c r="H347" s="43"/>
      <c r="I347" s="43"/>
      <c r="J347" s="43"/>
      <c r="L347" s="43"/>
      <c r="R347" s="43"/>
      <c r="S347" s="43"/>
      <c r="T347" s="43"/>
      <c r="U347" s="43"/>
      <c r="V347" s="43"/>
      <c r="W347" s="43"/>
      <c r="X347" s="43"/>
      <c r="Y347" s="43"/>
      <c r="Z347" s="43"/>
    </row>
    <row r="348" spans="1:26" ht="15" x14ac:dyDescent="0.25">
      <c r="A348" s="42"/>
      <c r="C348" s="42"/>
      <c r="D348" s="150"/>
      <c r="E348" s="42"/>
      <c r="F348" s="42"/>
      <c r="G348" s="150"/>
      <c r="H348" s="43"/>
      <c r="I348" s="43"/>
      <c r="J348" s="43"/>
      <c r="L348" s="43"/>
      <c r="R348" s="43"/>
      <c r="S348" s="43"/>
      <c r="T348" s="43"/>
      <c r="U348" s="43"/>
      <c r="V348" s="43"/>
      <c r="W348" s="43"/>
      <c r="X348" s="43"/>
      <c r="Y348" s="43"/>
      <c r="Z348" s="43"/>
    </row>
    <row r="349" spans="1:26" ht="15" x14ac:dyDescent="0.25">
      <c r="A349" s="42"/>
      <c r="C349" s="42"/>
      <c r="D349" s="150"/>
      <c r="E349" s="42"/>
      <c r="F349" s="42"/>
      <c r="G349" s="150"/>
      <c r="H349" s="43"/>
      <c r="I349" s="43"/>
      <c r="J349" s="43"/>
      <c r="L349" s="43"/>
      <c r="R349" s="43"/>
      <c r="S349" s="43"/>
      <c r="T349" s="43"/>
      <c r="U349" s="43"/>
      <c r="V349" s="43"/>
      <c r="W349" s="43"/>
      <c r="X349" s="43"/>
      <c r="Y349" s="43"/>
      <c r="Z349" s="43"/>
    </row>
    <row r="350" spans="1:26" ht="15" x14ac:dyDescent="0.25">
      <c r="A350" s="42"/>
      <c r="C350" s="42"/>
      <c r="D350" s="150"/>
      <c r="E350" s="42"/>
      <c r="F350" s="42"/>
      <c r="G350" s="150"/>
      <c r="H350" s="43"/>
      <c r="I350" s="43"/>
      <c r="J350" s="43"/>
      <c r="L350" s="43"/>
      <c r="R350" s="43"/>
      <c r="S350" s="43"/>
      <c r="T350" s="43"/>
      <c r="U350" s="43"/>
      <c r="V350" s="43"/>
      <c r="W350" s="43"/>
      <c r="X350" s="43"/>
      <c r="Y350" s="43"/>
      <c r="Z350" s="43"/>
    </row>
    <row r="351" spans="1:26" ht="15" x14ac:dyDescent="0.25">
      <c r="A351" s="42"/>
      <c r="C351" s="42"/>
      <c r="D351" s="150"/>
      <c r="E351" s="42"/>
      <c r="F351" s="42"/>
      <c r="G351" s="150"/>
      <c r="H351" s="43"/>
      <c r="I351" s="43"/>
      <c r="J351" s="43"/>
      <c r="L351" s="43"/>
      <c r="R351" s="43"/>
      <c r="S351" s="43"/>
      <c r="T351" s="43"/>
      <c r="U351" s="43"/>
      <c r="V351" s="43"/>
      <c r="W351" s="43"/>
      <c r="X351" s="43"/>
      <c r="Y351" s="43"/>
      <c r="Z351" s="43"/>
    </row>
    <row r="352" spans="1:26" ht="15" x14ac:dyDescent="0.25">
      <c r="A352" s="42"/>
      <c r="C352" s="42"/>
      <c r="D352" s="150"/>
      <c r="E352" s="42"/>
      <c r="F352" s="42"/>
      <c r="G352" s="150"/>
      <c r="H352" s="43"/>
      <c r="I352" s="43"/>
      <c r="J352" s="43"/>
      <c r="L352" s="43"/>
      <c r="R352" s="43"/>
      <c r="S352" s="43"/>
      <c r="T352" s="43"/>
      <c r="U352" s="43"/>
      <c r="V352" s="43"/>
      <c r="W352" s="43"/>
      <c r="X352" s="43"/>
      <c r="Y352" s="43"/>
      <c r="Z352" s="43"/>
    </row>
    <row r="353" spans="1:26" ht="15" x14ac:dyDescent="0.25">
      <c r="A353" s="42"/>
      <c r="C353" s="42"/>
      <c r="D353" s="150"/>
      <c r="E353" s="42"/>
      <c r="F353" s="42"/>
      <c r="G353" s="150"/>
      <c r="H353" s="43"/>
      <c r="I353" s="43"/>
      <c r="J353" s="43"/>
      <c r="L353" s="43"/>
      <c r="R353" s="43"/>
      <c r="S353" s="43"/>
      <c r="T353" s="43"/>
      <c r="U353" s="43"/>
      <c r="V353" s="43"/>
      <c r="W353" s="43"/>
      <c r="X353" s="43"/>
      <c r="Y353" s="43"/>
      <c r="Z353" s="43"/>
    </row>
    <row r="354" spans="1:26" ht="15" x14ac:dyDescent="0.25">
      <c r="A354" s="42"/>
      <c r="C354" s="42"/>
      <c r="D354" s="150"/>
      <c r="E354" s="42"/>
      <c r="F354" s="42"/>
      <c r="G354" s="150"/>
      <c r="H354" s="43"/>
      <c r="I354" s="43"/>
      <c r="J354" s="43"/>
      <c r="L354" s="43"/>
      <c r="R354" s="43"/>
      <c r="S354" s="43"/>
      <c r="T354" s="43"/>
      <c r="U354" s="43"/>
      <c r="V354" s="43"/>
      <c r="W354" s="43"/>
      <c r="X354" s="43"/>
      <c r="Y354" s="43"/>
      <c r="Z354" s="43"/>
    </row>
    <row r="355" spans="1:26" ht="15" x14ac:dyDescent="0.25">
      <c r="A355" s="42"/>
      <c r="C355" s="42"/>
      <c r="D355" s="150"/>
      <c r="E355" s="42"/>
      <c r="F355" s="42"/>
      <c r="G355" s="150"/>
      <c r="H355" s="43"/>
      <c r="I355" s="43"/>
      <c r="J355" s="43"/>
      <c r="L355" s="43"/>
      <c r="R355" s="43"/>
      <c r="S355" s="43"/>
      <c r="T355" s="43"/>
      <c r="U355" s="43"/>
      <c r="V355" s="43"/>
      <c r="W355" s="43"/>
      <c r="X355" s="43"/>
      <c r="Y355" s="43"/>
      <c r="Z355" s="43"/>
    </row>
    <row r="356" spans="1:26" ht="15" x14ac:dyDescent="0.25">
      <c r="A356" s="42"/>
      <c r="C356" s="42"/>
      <c r="D356" s="150"/>
      <c r="E356" s="42"/>
      <c r="F356" s="42"/>
      <c r="G356" s="150"/>
      <c r="H356" s="43"/>
      <c r="I356" s="43"/>
      <c r="J356" s="43"/>
      <c r="L356" s="43"/>
      <c r="R356" s="43"/>
      <c r="S356" s="43"/>
      <c r="T356" s="43"/>
      <c r="U356" s="43"/>
      <c r="V356" s="43"/>
      <c r="W356" s="43"/>
      <c r="X356" s="43"/>
      <c r="Y356" s="43"/>
      <c r="Z356" s="43"/>
    </row>
    <row r="357" spans="1:26" ht="15" x14ac:dyDescent="0.25">
      <c r="A357" s="42"/>
      <c r="C357" s="42"/>
      <c r="D357" s="150"/>
      <c r="E357" s="42"/>
      <c r="F357" s="42"/>
      <c r="G357" s="150"/>
      <c r="H357" s="43"/>
      <c r="I357" s="43"/>
      <c r="J357" s="43"/>
      <c r="L357" s="43"/>
      <c r="R357" s="43"/>
      <c r="S357" s="43"/>
      <c r="T357" s="43"/>
      <c r="U357" s="43"/>
      <c r="V357" s="43"/>
      <c r="W357" s="43"/>
      <c r="X357" s="43"/>
      <c r="Y357" s="43"/>
      <c r="Z357" s="43"/>
    </row>
    <row r="358" spans="1:26" ht="15" x14ac:dyDescent="0.25">
      <c r="A358" s="42"/>
      <c r="C358" s="42"/>
      <c r="D358" s="150"/>
      <c r="E358" s="42"/>
      <c r="F358" s="42"/>
      <c r="G358" s="150"/>
      <c r="H358" s="43"/>
      <c r="I358" s="43"/>
      <c r="J358" s="43"/>
      <c r="L358" s="43"/>
      <c r="R358" s="43"/>
      <c r="S358" s="43"/>
      <c r="T358" s="43"/>
      <c r="U358" s="43"/>
      <c r="V358" s="43"/>
      <c r="W358" s="43"/>
      <c r="X358" s="43"/>
      <c r="Y358" s="43"/>
      <c r="Z358" s="43"/>
    </row>
    <row r="359" spans="1:26" ht="15" x14ac:dyDescent="0.25">
      <c r="A359" s="42"/>
      <c r="C359" s="42"/>
      <c r="D359" s="150"/>
      <c r="E359" s="42"/>
      <c r="F359" s="42"/>
      <c r="G359" s="150"/>
      <c r="H359" s="43"/>
      <c r="I359" s="43"/>
      <c r="J359" s="43"/>
      <c r="L359" s="43"/>
      <c r="R359" s="43"/>
      <c r="S359" s="43"/>
      <c r="T359" s="43"/>
      <c r="U359" s="43"/>
      <c r="V359" s="43"/>
      <c r="W359" s="43"/>
      <c r="X359" s="43"/>
      <c r="Y359" s="43"/>
      <c r="Z359" s="43"/>
    </row>
    <row r="360" spans="1:26" ht="15" x14ac:dyDescent="0.25">
      <c r="A360" s="42"/>
      <c r="C360" s="42"/>
      <c r="D360" s="150"/>
      <c r="E360" s="42"/>
      <c r="F360" s="42"/>
      <c r="G360" s="150"/>
      <c r="H360" s="43"/>
      <c r="I360" s="43"/>
      <c r="J360" s="43"/>
      <c r="L360" s="43"/>
      <c r="R360" s="43"/>
      <c r="S360" s="43"/>
      <c r="T360" s="43"/>
      <c r="U360" s="43"/>
      <c r="V360" s="43"/>
      <c r="W360" s="43"/>
      <c r="X360" s="43"/>
      <c r="Y360" s="43"/>
      <c r="Z360" s="43"/>
    </row>
    <row r="361" spans="1:26" ht="15" x14ac:dyDescent="0.25">
      <c r="A361" s="42"/>
      <c r="C361" s="42"/>
      <c r="D361" s="150"/>
      <c r="E361" s="42"/>
      <c r="F361" s="42"/>
      <c r="G361" s="150"/>
      <c r="H361" s="43"/>
      <c r="I361" s="43"/>
      <c r="J361" s="43"/>
      <c r="L361" s="43"/>
      <c r="R361" s="43"/>
      <c r="S361" s="43"/>
      <c r="T361" s="43"/>
      <c r="U361" s="43"/>
      <c r="V361" s="43"/>
      <c r="W361" s="43"/>
      <c r="X361" s="43"/>
      <c r="Y361" s="43"/>
      <c r="Z361" s="43"/>
    </row>
    <row r="362" spans="1:26" ht="15" x14ac:dyDescent="0.25">
      <c r="A362" s="42"/>
      <c r="C362" s="42"/>
      <c r="D362" s="150"/>
      <c r="E362" s="42"/>
      <c r="F362" s="42"/>
      <c r="G362" s="150"/>
      <c r="H362" s="43"/>
      <c r="I362" s="43"/>
      <c r="J362" s="43"/>
      <c r="L362" s="43"/>
      <c r="R362" s="43"/>
      <c r="S362" s="43"/>
      <c r="T362" s="43"/>
      <c r="U362" s="43"/>
      <c r="V362" s="43"/>
      <c r="W362" s="43"/>
      <c r="X362" s="43"/>
      <c r="Y362" s="43"/>
      <c r="Z362" s="43"/>
    </row>
    <row r="363" spans="1:26" ht="15" x14ac:dyDescent="0.25">
      <c r="A363" s="42"/>
      <c r="C363" s="42"/>
      <c r="D363" s="150"/>
      <c r="E363" s="42"/>
      <c r="F363" s="42"/>
      <c r="G363" s="150"/>
      <c r="H363" s="43"/>
      <c r="I363" s="43"/>
      <c r="J363" s="43"/>
      <c r="L363" s="43"/>
      <c r="R363" s="43"/>
      <c r="S363" s="43"/>
      <c r="T363" s="43"/>
      <c r="U363" s="43"/>
      <c r="V363" s="43"/>
      <c r="W363" s="43"/>
      <c r="X363" s="43"/>
      <c r="Y363" s="43"/>
      <c r="Z363" s="43"/>
    </row>
    <row r="364" spans="1:26" ht="15" x14ac:dyDescent="0.25">
      <c r="A364" s="42"/>
      <c r="C364" s="42"/>
      <c r="D364" s="150"/>
      <c r="E364" s="42"/>
      <c r="F364" s="42"/>
      <c r="G364" s="150"/>
      <c r="H364" s="43"/>
      <c r="I364" s="43"/>
      <c r="J364" s="43"/>
      <c r="L364" s="43"/>
      <c r="R364" s="43"/>
      <c r="S364" s="43"/>
      <c r="T364" s="43"/>
      <c r="U364" s="43"/>
      <c r="V364" s="43"/>
      <c r="W364" s="43"/>
      <c r="X364" s="43"/>
      <c r="Y364" s="43"/>
      <c r="Z364" s="43"/>
    </row>
    <row r="365" spans="1:26" ht="15" x14ac:dyDescent="0.25">
      <c r="A365" s="42"/>
      <c r="C365" s="42"/>
      <c r="D365" s="150"/>
      <c r="E365" s="42"/>
      <c r="F365" s="42"/>
      <c r="G365" s="150"/>
      <c r="H365" s="43"/>
      <c r="I365" s="43"/>
      <c r="J365" s="43"/>
      <c r="L365" s="43"/>
      <c r="R365" s="43"/>
      <c r="S365" s="43"/>
      <c r="T365" s="43"/>
      <c r="U365" s="43"/>
      <c r="V365" s="43"/>
      <c r="W365" s="43"/>
      <c r="X365" s="43"/>
      <c r="Y365" s="43"/>
      <c r="Z365" s="43"/>
    </row>
    <row r="366" spans="1:26" ht="15" x14ac:dyDescent="0.25">
      <c r="A366" s="42"/>
      <c r="C366" s="42"/>
      <c r="D366" s="150"/>
      <c r="E366" s="42"/>
      <c r="F366" s="42"/>
      <c r="G366" s="150"/>
      <c r="H366" s="43"/>
      <c r="I366" s="43"/>
      <c r="J366" s="43"/>
      <c r="L366" s="43"/>
      <c r="R366" s="43"/>
      <c r="S366" s="43"/>
      <c r="T366" s="43"/>
      <c r="U366" s="43"/>
      <c r="V366" s="43"/>
      <c r="W366" s="43"/>
      <c r="X366" s="43"/>
      <c r="Y366" s="43"/>
      <c r="Z366" s="43"/>
    </row>
    <row r="367" spans="1:26" ht="15" x14ac:dyDescent="0.25">
      <c r="A367" s="42"/>
      <c r="C367" s="42"/>
      <c r="D367" s="150"/>
      <c r="E367" s="42"/>
      <c r="F367" s="42"/>
      <c r="G367" s="150"/>
      <c r="H367" s="43"/>
      <c r="I367" s="43"/>
      <c r="J367" s="43"/>
      <c r="L367" s="43"/>
      <c r="R367" s="43"/>
      <c r="S367" s="43"/>
      <c r="T367" s="43"/>
      <c r="U367" s="43"/>
      <c r="V367" s="43"/>
      <c r="W367" s="43"/>
      <c r="X367" s="43"/>
      <c r="Y367" s="43"/>
      <c r="Z367" s="43"/>
    </row>
    <row r="368" spans="1:26" ht="15" x14ac:dyDescent="0.25">
      <c r="A368" s="42"/>
      <c r="C368" s="42"/>
      <c r="D368" s="150"/>
      <c r="E368" s="42"/>
      <c r="F368" s="42"/>
      <c r="G368" s="150"/>
      <c r="H368" s="43"/>
      <c r="I368" s="43"/>
      <c r="J368" s="43"/>
      <c r="L368" s="43"/>
      <c r="R368" s="43"/>
      <c r="S368" s="43"/>
      <c r="T368" s="43"/>
      <c r="U368" s="43"/>
      <c r="V368" s="43"/>
      <c r="W368" s="43"/>
      <c r="X368" s="43"/>
      <c r="Y368" s="43"/>
      <c r="Z368" s="43"/>
    </row>
    <row r="369" spans="1:26" ht="15" x14ac:dyDescent="0.25">
      <c r="A369" s="42"/>
      <c r="C369" s="42"/>
      <c r="D369" s="150"/>
      <c r="E369" s="42"/>
      <c r="F369" s="42"/>
      <c r="G369" s="150"/>
      <c r="H369" s="43"/>
      <c r="I369" s="43"/>
      <c r="J369" s="43"/>
      <c r="L369" s="43"/>
      <c r="R369" s="43"/>
      <c r="S369" s="43"/>
      <c r="T369" s="43"/>
      <c r="U369" s="43"/>
      <c r="V369" s="43"/>
      <c r="W369" s="43"/>
      <c r="X369" s="43"/>
      <c r="Y369" s="43"/>
      <c r="Z369" s="43"/>
    </row>
    <row r="370" spans="1:26" ht="15" x14ac:dyDescent="0.25">
      <c r="A370" s="42"/>
      <c r="C370" s="42"/>
      <c r="D370" s="150"/>
      <c r="E370" s="42"/>
      <c r="F370" s="42"/>
      <c r="G370" s="150"/>
      <c r="H370" s="43"/>
      <c r="I370" s="43"/>
      <c r="J370" s="43"/>
      <c r="L370" s="43"/>
      <c r="R370" s="43"/>
      <c r="S370" s="43"/>
      <c r="T370" s="43"/>
      <c r="U370" s="43"/>
      <c r="V370" s="43"/>
      <c r="W370" s="43"/>
      <c r="X370" s="43"/>
      <c r="Y370" s="43"/>
      <c r="Z370" s="43"/>
    </row>
    <row r="371" spans="1:26" ht="15" x14ac:dyDescent="0.25">
      <c r="A371" s="42"/>
      <c r="C371" s="42"/>
      <c r="D371" s="150"/>
      <c r="E371" s="42"/>
      <c r="F371" s="42"/>
      <c r="G371" s="150"/>
      <c r="H371" s="43"/>
      <c r="I371" s="43"/>
      <c r="J371" s="43"/>
      <c r="L371" s="43"/>
      <c r="R371" s="43"/>
      <c r="S371" s="43"/>
      <c r="T371" s="43"/>
      <c r="U371" s="43"/>
      <c r="V371" s="43"/>
      <c r="W371" s="43"/>
      <c r="X371" s="43"/>
      <c r="Y371" s="43"/>
      <c r="Z371" s="43"/>
    </row>
    <row r="372" spans="1:26" ht="15" x14ac:dyDescent="0.25">
      <c r="A372" s="42"/>
      <c r="C372" s="42"/>
      <c r="D372" s="150"/>
      <c r="E372" s="42"/>
      <c r="F372" s="42"/>
      <c r="G372" s="150"/>
      <c r="H372" s="43"/>
      <c r="I372" s="43"/>
      <c r="J372" s="43"/>
      <c r="L372" s="43"/>
      <c r="R372" s="43"/>
      <c r="S372" s="43"/>
      <c r="T372" s="43"/>
      <c r="U372" s="43"/>
      <c r="V372" s="43"/>
      <c r="W372" s="43"/>
      <c r="X372" s="43"/>
      <c r="Y372" s="43"/>
      <c r="Z372" s="43"/>
    </row>
    <row r="373" spans="1:26" ht="15" x14ac:dyDescent="0.25">
      <c r="A373" s="42"/>
      <c r="C373" s="42"/>
      <c r="D373" s="150"/>
      <c r="E373" s="42"/>
      <c r="F373" s="42"/>
      <c r="G373" s="150"/>
      <c r="H373" s="43"/>
      <c r="I373" s="43"/>
      <c r="J373" s="43"/>
      <c r="L373" s="43"/>
      <c r="R373" s="43"/>
      <c r="S373" s="43"/>
      <c r="T373" s="43"/>
      <c r="U373" s="43"/>
      <c r="V373" s="43"/>
      <c r="W373" s="43"/>
      <c r="X373" s="43"/>
      <c r="Y373" s="43"/>
      <c r="Z373" s="43"/>
    </row>
    <row r="374" spans="1:26" ht="15" x14ac:dyDescent="0.25">
      <c r="A374" s="42"/>
      <c r="C374" s="42"/>
      <c r="D374" s="150"/>
      <c r="E374" s="42"/>
      <c r="F374" s="42"/>
      <c r="G374" s="150"/>
      <c r="H374" s="43"/>
      <c r="I374" s="43"/>
      <c r="J374" s="43"/>
      <c r="L374" s="43"/>
      <c r="R374" s="43"/>
      <c r="S374" s="43"/>
      <c r="T374" s="43"/>
      <c r="U374" s="43"/>
      <c r="V374" s="43"/>
      <c r="W374" s="43"/>
      <c r="X374" s="43"/>
      <c r="Y374" s="43"/>
      <c r="Z374" s="43"/>
    </row>
    <row r="375" spans="1:26" ht="15" x14ac:dyDescent="0.25">
      <c r="A375" s="42"/>
      <c r="C375" s="42"/>
      <c r="D375" s="150"/>
      <c r="E375" s="42"/>
      <c r="F375" s="42"/>
      <c r="G375" s="150"/>
      <c r="H375" s="43"/>
      <c r="I375" s="43"/>
      <c r="J375" s="43"/>
      <c r="L375" s="43"/>
      <c r="R375" s="43"/>
      <c r="S375" s="43"/>
      <c r="T375" s="43"/>
      <c r="U375" s="43"/>
      <c r="V375" s="43"/>
      <c r="W375" s="43"/>
      <c r="X375" s="43"/>
      <c r="Y375" s="43"/>
      <c r="Z375" s="43"/>
    </row>
    <row r="376" spans="1:26" ht="15" x14ac:dyDescent="0.25">
      <c r="A376" s="42"/>
      <c r="C376" s="42"/>
      <c r="D376" s="150"/>
      <c r="E376" s="42"/>
      <c r="F376" s="42"/>
      <c r="G376" s="150"/>
      <c r="H376" s="43"/>
      <c r="I376" s="43"/>
      <c r="J376" s="43"/>
      <c r="L376" s="43"/>
      <c r="R376" s="43"/>
      <c r="S376" s="43"/>
      <c r="T376" s="43"/>
      <c r="U376" s="43"/>
      <c r="V376" s="43"/>
      <c r="W376" s="43"/>
      <c r="X376" s="43"/>
      <c r="Y376" s="43"/>
      <c r="Z376" s="43"/>
    </row>
    <row r="377" spans="1:26" ht="15" x14ac:dyDescent="0.25">
      <c r="A377" s="42"/>
      <c r="C377" s="42"/>
      <c r="D377" s="150"/>
      <c r="E377" s="42"/>
      <c r="F377" s="42"/>
      <c r="G377" s="150"/>
      <c r="H377" s="43"/>
      <c r="I377" s="43"/>
      <c r="J377" s="43"/>
      <c r="L377" s="43"/>
      <c r="R377" s="43"/>
      <c r="S377" s="43"/>
      <c r="T377" s="43"/>
      <c r="U377" s="43"/>
      <c r="V377" s="43"/>
      <c r="W377" s="43"/>
      <c r="X377" s="43"/>
      <c r="Y377" s="43"/>
      <c r="Z377" s="43"/>
    </row>
    <row r="378" spans="1:26" ht="15" x14ac:dyDescent="0.25">
      <c r="A378" s="42"/>
      <c r="C378" s="42"/>
      <c r="D378" s="150"/>
      <c r="E378" s="42"/>
      <c r="F378" s="42"/>
      <c r="G378" s="150"/>
      <c r="H378" s="43"/>
      <c r="I378" s="43"/>
      <c r="J378" s="43"/>
      <c r="L378" s="43"/>
      <c r="R378" s="43"/>
      <c r="S378" s="43"/>
      <c r="T378" s="43"/>
      <c r="U378" s="43"/>
      <c r="V378" s="43"/>
      <c r="W378" s="43"/>
      <c r="X378" s="43"/>
      <c r="Y378" s="43"/>
      <c r="Z378" s="43"/>
    </row>
    <row r="379" spans="1:26" ht="15" x14ac:dyDescent="0.25">
      <c r="A379" s="42"/>
      <c r="C379" s="42"/>
      <c r="D379" s="150"/>
      <c r="E379" s="42"/>
      <c r="F379" s="42"/>
      <c r="G379" s="150"/>
      <c r="H379" s="43"/>
      <c r="I379" s="43"/>
      <c r="J379" s="43"/>
      <c r="L379" s="43"/>
      <c r="R379" s="43"/>
      <c r="S379" s="43"/>
      <c r="T379" s="43"/>
      <c r="U379" s="43"/>
      <c r="V379" s="43"/>
      <c r="W379" s="43"/>
      <c r="X379" s="43"/>
      <c r="Y379" s="43"/>
      <c r="Z379" s="43"/>
    </row>
    <row r="380" spans="1:26" ht="15" x14ac:dyDescent="0.25">
      <c r="A380" s="42"/>
      <c r="C380" s="42"/>
      <c r="D380" s="150"/>
      <c r="E380" s="42"/>
      <c r="F380" s="42"/>
      <c r="G380" s="150"/>
      <c r="H380" s="43"/>
      <c r="I380" s="43"/>
      <c r="J380" s="43"/>
      <c r="L380" s="43"/>
      <c r="R380" s="43"/>
      <c r="S380" s="43"/>
      <c r="T380" s="43"/>
      <c r="U380" s="43"/>
      <c r="V380" s="43"/>
      <c r="W380" s="43"/>
      <c r="X380" s="43"/>
      <c r="Y380" s="43"/>
      <c r="Z380" s="43"/>
    </row>
    <row r="381" spans="1:26" ht="15" x14ac:dyDescent="0.25">
      <c r="A381" s="42"/>
      <c r="C381" s="42"/>
      <c r="D381" s="150"/>
      <c r="E381" s="42"/>
      <c r="F381" s="42"/>
      <c r="G381" s="150"/>
      <c r="H381" s="43"/>
      <c r="I381" s="43"/>
      <c r="J381" s="43"/>
      <c r="L381" s="43"/>
      <c r="R381" s="43"/>
      <c r="S381" s="43"/>
      <c r="T381" s="43"/>
      <c r="U381" s="43"/>
      <c r="V381" s="43"/>
      <c r="W381" s="43"/>
      <c r="X381" s="43"/>
      <c r="Y381" s="43"/>
      <c r="Z381" s="43"/>
    </row>
    <row r="382" spans="1:26" ht="15" x14ac:dyDescent="0.25">
      <c r="A382" s="42"/>
      <c r="C382" s="42"/>
      <c r="D382" s="150"/>
      <c r="E382" s="42"/>
      <c r="F382" s="42"/>
      <c r="G382" s="150"/>
      <c r="H382" s="43"/>
      <c r="I382" s="43"/>
      <c r="J382" s="43"/>
      <c r="L382" s="43"/>
      <c r="R382" s="43"/>
      <c r="S382" s="43"/>
      <c r="T382" s="43"/>
      <c r="U382" s="43"/>
      <c r="V382" s="43"/>
      <c r="W382" s="43"/>
      <c r="X382" s="43"/>
      <c r="Y382" s="43"/>
      <c r="Z382" s="43"/>
    </row>
    <row r="383" spans="1:26" ht="15" x14ac:dyDescent="0.25">
      <c r="A383" s="42"/>
      <c r="C383" s="42"/>
      <c r="D383" s="150"/>
      <c r="E383" s="42"/>
      <c r="F383" s="42"/>
      <c r="G383" s="150"/>
      <c r="H383" s="43"/>
      <c r="I383" s="43"/>
      <c r="J383" s="43"/>
      <c r="L383" s="43"/>
      <c r="R383" s="43"/>
      <c r="S383" s="43"/>
      <c r="T383" s="43"/>
      <c r="U383" s="43"/>
      <c r="V383" s="43"/>
      <c r="W383" s="43"/>
      <c r="X383" s="43"/>
      <c r="Y383" s="43"/>
      <c r="Z383" s="43"/>
    </row>
    <row r="384" spans="1:26" ht="15" x14ac:dyDescent="0.25">
      <c r="A384" s="42"/>
      <c r="C384" s="42"/>
      <c r="D384" s="150"/>
      <c r="E384" s="42"/>
      <c r="F384" s="42"/>
      <c r="G384" s="150"/>
      <c r="H384" s="43"/>
      <c r="I384" s="43"/>
      <c r="J384" s="43"/>
      <c r="L384" s="43"/>
      <c r="R384" s="43"/>
      <c r="S384" s="43"/>
      <c r="T384" s="43"/>
      <c r="U384" s="43"/>
      <c r="V384" s="43"/>
      <c r="W384" s="43"/>
      <c r="X384" s="43"/>
      <c r="Y384" s="43"/>
      <c r="Z384" s="43"/>
    </row>
    <row r="385" spans="1:26" ht="15" x14ac:dyDescent="0.25">
      <c r="A385" s="42"/>
      <c r="C385" s="42"/>
      <c r="D385" s="150"/>
      <c r="E385" s="42"/>
      <c r="F385" s="42"/>
      <c r="G385" s="150"/>
      <c r="H385" s="43"/>
      <c r="I385" s="43"/>
      <c r="J385" s="43"/>
      <c r="L385" s="43"/>
      <c r="R385" s="43"/>
      <c r="S385" s="43"/>
      <c r="T385" s="43"/>
      <c r="U385" s="43"/>
      <c r="V385" s="43"/>
      <c r="W385" s="43"/>
      <c r="X385" s="43"/>
      <c r="Y385" s="43"/>
      <c r="Z385" s="43"/>
    </row>
    <row r="386" spans="1:26" ht="15" x14ac:dyDescent="0.25">
      <c r="A386" s="42"/>
      <c r="C386" s="42"/>
      <c r="D386" s="150"/>
      <c r="E386" s="42"/>
      <c r="F386" s="42"/>
      <c r="G386" s="150"/>
      <c r="H386" s="43"/>
      <c r="I386" s="43"/>
      <c r="J386" s="43"/>
      <c r="L386" s="43"/>
      <c r="R386" s="43"/>
      <c r="S386" s="43"/>
      <c r="T386" s="43"/>
      <c r="U386" s="43"/>
      <c r="V386" s="43"/>
      <c r="W386" s="43"/>
      <c r="X386" s="43"/>
      <c r="Y386" s="43"/>
      <c r="Z386" s="43"/>
    </row>
    <row r="387" spans="1:26" ht="15" x14ac:dyDescent="0.25">
      <c r="A387" s="42"/>
      <c r="C387" s="42"/>
      <c r="D387" s="150"/>
      <c r="E387" s="42"/>
      <c r="F387" s="42"/>
      <c r="G387" s="150"/>
      <c r="H387" s="43"/>
      <c r="I387" s="43"/>
      <c r="J387" s="43"/>
      <c r="L387" s="43"/>
      <c r="R387" s="43"/>
      <c r="S387" s="43"/>
      <c r="T387" s="43"/>
      <c r="U387" s="43"/>
      <c r="V387" s="43"/>
      <c r="W387" s="43"/>
      <c r="X387" s="43"/>
      <c r="Y387" s="43"/>
      <c r="Z387" s="43"/>
    </row>
    <row r="388" spans="1:26" ht="15" x14ac:dyDescent="0.25">
      <c r="A388" s="42"/>
      <c r="C388" s="42"/>
      <c r="D388" s="150"/>
      <c r="E388" s="42"/>
      <c r="F388" s="42"/>
      <c r="G388" s="150"/>
      <c r="H388" s="43"/>
      <c r="I388" s="43"/>
      <c r="J388" s="43"/>
      <c r="L388" s="43"/>
      <c r="R388" s="43"/>
      <c r="S388" s="43"/>
      <c r="T388" s="43"/>
      <c r="U388" s="43"/>
      <c r="V388" s="43"/>
      <c r="W388" s="43"/>
      <c r="X388" s="43"/>
      <c r="Y388" s="43"/>
      <c r="Z388" s="43"/>
    </row>
    <row r="389" spans="1:26" ht="15" x14ac:dyDescent="0.25">
      <c r="A389" s="42"/>
      <c r="C389" s="42"/>
      <c r="D389" s="150"/>
      <c r="E389" s="42"/>
      <c r="F389" s="42"/>
      <c r="G389" s="150"/>
      <c r="H389" s="43"/>
      <c r="I389" s="43"/>
      <c r="J389" s="43"/>
      <c r="L389" s="43"/>
      <c r="R389" s="43"/>
      <c r="S389" s="43"/>
      <c r="T389" s="43"/>
      <c r="U389" s="43"/>
      <c r="V389" s="43"/>
      <c r="W389" s="43"/>
      <c r="X389" s="43"/>
      <c r="Y389" s="43"/>
      <c r="Z389" s="43"/>
    </row>
    <row r="390" spans="1:26" ht="15" x14ac:dyDescent="0.25">
      <c r="A390" s="42"/>
      <c r="C390" s="42"/>
      <c r="D390" s="150"/>
      <c r="E390" s="42"/>
      <c r="F390" s="42"/>
      <c r="G390" s="150"/>
      <c r="H390" s="43"/>
      <c r="I390" s="43"/>
      <c r="J390" s="43"/>
      <c r="L390" s="43"/>
      <c r="R390" s="43"/>
      <c r="S390" s="43"/>
      <c r="T390" s="43"/>
      <c r="U390" s="43"/>
      <c r="V390" s="43"/>
      <c r="W390" s="43"/>
      <c r="X390" s="43"/>
      <c r="Y390" s="43"/>
      <c r="Z390" s="43"/>
    </row>
    <row r="391" spans="1:26" ht="15" x14ac:dyDescent="0.25">
      <c r="A391" s="42"/>
      <c r="C391" s="42"/>
      <c r="D391" s="150"/>
      <c r="E391" s="42"/>
      <c r="F391" s="42"/>
      <c r="G391" s="150"/>
      <c r="H391" s="43"/>
      <c r="I391" s="43"/>
      <c r="J391" s="43"/>
      <c r="L391" s="43"/>
      <c r="R391" s="43"/>
      <c r="S391" s="43"/>
      <c r="T391" s="43"/>
      <c r="U391" s="43"/>
      <c r="V391" s="43"/>
      <c r="W391" s="43"/>
      <c r="X391" s="43"/>
      <c r="Y391" s="43"/>
      <c r="Z391" s="43"/>
    </row>
    <row r="392" spans="1:26" ht="15" x14ac:dyDescent="0.25">
      <c r="A392" s="42"/>
      <c r="C392" s="42"/>
      <c r="D392" s="150"/>
      <c r="E392" s="42"/>
      <c r="F392" s="42"/>
      <c r="G392" s="150"/>
      <c r="H392" s="43"/>
      <c r="I392" s="43"/>
      <c r="J392" s="43"/>
      <c r="L392" s="43"/>
      <c r="R392" s="43"/>
      <c r="S392" s="43"/>
      <c r="T392" s="43"/>
      <c r="U392" s="43"/>
      <c r="V392" s="43"/>
      <c r="W392" s="43"/>
      <c r="X392" s="43"/>
      <c r="Y392" s="43"/>
      <c r="Z392" s="43"/>
    </row>
    <row r="393" spans="1:26" ht="15" x14ac:dyDescent="0.25">
      <c r="A393" s="42"/>
      <c r="C393" s="42"/>
      <c r="D393" s="150"/>
      <c r="E393" s="42"/>
      <c r="F393" s="42"/>
      <c r="G393" s="150"/>
      <c r="H393" s="43"/>
      <c r="I393" s="43"/>
      <c r="J393" s="43"/>
      <c r="L393" s="43"/>
      <c r="R393" s="43"/>
      <c r="S393" s="43"/>
      <c r="T393" s="43"/>
      <c r="U393" s="43"/>
      <c r="V393" s="43"/>
      <c r="W393" s="43"/>
      <c r="X393" s="43"/>
      <c r="Y393" s="43"/>
      <c r="Z393" s="43"/>
    </row>
    <row r="394" spans="1:26" ht="15" x14ac:dyDescent="0.25">
      <c r="A394" s="42"/>
      <c r="C394" s="42"/>
      <c r="D394" s="150"/>
      <c r="E394" s="42"/>
      <c r="F394" s="42"/>
      <c r="G394" s="150"/>
      <c r="H394" s="43"/>
      <c r="I394" s="43"/>
      <c r="J394" s="43"/>
      <c r="L394" s="43"/>
      <c r="R394" s="43"/>
      <c r="S394" s="43"/>
      <c r="T394" s="43"/>
      <c r="U394" s="43"/>
      <c r="V394" s="43"/>
      <c r="W394" s="43"/>
      <c r="X394" s="43"/>
      <c r="Y394" s="43"/>
      <c r="Z394" s="43"/>
    </row>
    <row r="395" spans="1:26" ht="15" x14ac:dyDescent="0.25">
      <c r="A395" s="42"/>
      <c r="C395" s="42"/>
      <c r="D395" s="150"/>
      <c r="E395" s="42"/>
      <c r="F395" s="42"/>
      <c r="G395" s="150"/>
      <c r="H395" s="43"/>
      <c r="I395" s="43"/>
      <c r="J395" s="43"/>
      <c r="L395" s="43"/>
      <c r="R395" s="43"/>
      <c r="S395" s="43"/>
      <c r="T395" s="43"/>
      <c r="U395" s="43"/>
      <c r="V395" s="43"/>
      <c r="W395" s="43"/>
      <c r="X395" s="43"/>
      <c r="Y395" s="43"/>
      <c r="Z395" s="43"/>
    </row>
    <row r="396" spans="1:26" ht="15" x14ac:dyDescent="0.25">
      <c r="A396" s="42"/>
      <c r="C396" s="42"/>
      <c r="D396" s="150"/>
      <c r="E396" s="42"/>
      <c r="F396" s="42"/>
      <c r="G396" s="150"/>
      <c r="H396" s="43"/>
      <c r="I396" s="43"/>
      <c r="J396" s="43"/>
      <c r="L396" s="43"/>
      <c r="R396" s="43"/>
      <c r="S396" s="43"/>
      <c r="T396" s="43"/>
      <c r="U396" s="43"/>
      <c r="V396" s="43"/>
      <c r="W396" s="43"/>
      <c r="X396" s="43"/>
      <c r="Y396" s="43"/>
      <c r="Z396" s="43"/>
    </row>
    <row r="397" spans="1:26" ht="15" x14ac:dyDescent="0.25">
      <c r="A397" s="42"/>
      <c r="C397" s="42"/>
      <c r="D397" s="150"/>
      <c r="E397" s="42"/>
      <c r="F397" s="42"/>
      <c r="G397" s="150"/>
      <c r="H397" s="43"/>
      <c r="I397" s="43"/>
      <c r="J397" s="43"/>
      <c r="L397" s="43"/>
      <c r="R397" s="43"/>
      <c r="S397" s="43"/>
      <c r="T397" s="43"/>
      <c r="U397" s="43"/>
      <c r="V397" s="43"/>
      <c r="W397" s="43"/>
      <c r="X397" s="43"/>
      <c r="Y397" s="43"/>
      <c r="Z397" s="43"/>
    </row>
    <row r="398" spans="1:26" ht="15" x14ac:dyDescent="0.25">
      <c r="A398" s="42"/>
      <c r="C398" s="42"/>
      <c r="D398" s="150"/>
      <c r="E398" s="42"/>
      <c r="F398" s="42"/>
      <c r="G398" s="150"/>
      <c r="H398" s="43"/>
      <c r="I398" s="43"/>
      <c r="J398" s="43"/>
      <c r="L398" s="43"/>
      <c r="R398" s="43"/>
      <c r="S398" s="43"/>
      <c r="T398" s="43"/>
      <c r="U398" s="43"/>
      <c r="V398" s="43"/>
      <c r="W398" s="43"/>
      <c r="X398" s="43"/>
      <c r="Y398" s="43"/>
      <c r="Z398" s="43"/>
    </row>
    <row r="399" spans="1:26" ht="15" x14ac:dyDescent="0.25">
      <c r="A399" s="42"/>
      <c r="C399" s="42"/>
      <c r="D399" s="150"/>
      <c r="E399" s="42"/>
      <c r="F399" s="42"/>
      <c r="G399" s="150"/>
      <c r="H399" s="43"/>
      <c r="I399" s="43"/>
      <c r="J399" s="43"/>
      <c r="L399" s="43"/>
      <c r="R399" s="43"/>
      <c r="S399" s="43"/>
      <c r="T399" s="43"/>
      <c r="U399" s="43"/>
      <c r="V399" s="43"/>
      <c r="W399" s="43"/>
      <c r="X399" s="43"/>
      <c r="Y399" s="43"/>
      <c r="Z399" s="43"/>
    </row>
    <row r="400" spans="1:26" ht="15" x14ac:dyDescent="0.25">
      <c r="A400" s="42"/>
      <c r="C400" s="42"/>
      <c r="D400" s="150"/>
      <c r="E400" s="42"/>
      <c r="F400" s="42"/>
      <c r="G400" s="150"/>
      <c r="H400" s="43"/>
      <c r="I400" s="43"/>
      <c r="J400" s="43"/>
      <c r="L400" s="43"/>
      <c r="R400" s="43"/>
      <c r="S400" s="43"/>
      <c r="T400" s="43"/>
      <c r="U400" s="43"/>
      <c r="V400" s="43"/>
      <c r="W400" s="43"/>
      <c r="X400" s="43"/>
      <c r="Y400" s="43"/>
      <c r="Z400" s="43"/>
    </row>
    <row r="401" spans="1:26" ht="15" x14ac:dyDescent="0.25">
      <c r="A401" s="42"/>
      <c r="C401" s="42"/>
      <c r="D401" s="150"/>
      <c r="E401" s="42"/>
      <c r="F401" s="42"/>
      <c r="G401" s="150"/>
      <c r="H401" s="43"/>
      <c r="I401" s="43"/>
      <c r="J401" s="43"/>
      <c r="L401" s="43"/>
      <c r="R401" s="43"/>
      <c r="S401" s="43"/>
      <c r="T401" s="43"/>
      <c r="U401" s="43"/>
      <c r="V401" s="43"/>
      <c r="W401" s="43"/>
      <c r="X401" s="43"/>
      <c r="Y401" s="43"/>
      <c r="Z401" s="43"/>
    </row>
    <row r="402" spans="1:26" ht="15" x14ac:dyDescent="0.25">
      <c r="A402" s="42"/>
      <c r="C402" s="42"/>
      <c r="D402" s="150"/>
      <c r="E402" s="42"/>
      <c r="F402" s="42"/>
      <c r="G402" s="150"/>
      <c r="H402" s="43"/>
      <c r="I402" s="43"/>
      <c r="J402" s="43"/>
      <c r="L402" s="43"/>
      <c r="R402" s="43"/>
      <c r="S402" s="43"/>
      <c r="T402" s="43"/>
      <c r="U402" s="43"/>
      <c r="V402" s="43"/>
      <c r="W402" s="43"/>
      <c r="X402" s="43"/>
      <c r="Y402" s="43"/>
      <c r="Z402" s="43"/>
    </row>
    <row r="403" spans="1:26" ht="15" x14ac:dyDescent="0.25">
      <c r="A403" s="42"/>
      <c r="C403" s="42"/>
      <c r="D403" s="150"/>
      <c r="E403" s="42"/>
      <c r="F403" s="42"/>
      <c r="G403" s="150"/>
      <c r="H403" s="43"/>
      <c r="I403" s="43"/>
      <c r="J403" s="43"/>
      <c r="L403" s="43"/>
      <c r="R403" s="43"/>
      <c r="S403" s="43"/>
      <c r="T403" s="43"/>
      <c r="U403" s="43"/>
      <c r="V403" s="43"/>
      <c r="W403" s="43"/>
      <c r="X403" s="43"/>
      <c r="Y403" s="43"/>
      <c r="Z403" s="43"/>
    </row>
    <row r="404" spans="1:26" ht="15" x14ac:dyDescent="0.25">
      <c r="A404" s="42"/>
      <c r="C404" s="42"/>
      <c r="D404" s="150"/>
      <c r="E404" s="42"/>
      <c r="F404" s="42"/>
      <c r="G404" s="150"/>
      <c r="H404" s="43"/>
      <c r="I404" s="43"/>
      <c r="J404" s="43"/>
      <c r="L404" s="43"/>
      <c r="R404" s="43"/>
      <c r="S404" s="43"/>
      <c r="T404" s="43"/>
      <c r="U404" s="43"/>
      <c r="V404" s="43"/>
      <c r="W404" s="43"/>
      <c r="X404" s="43"/>
      <c r="Y404" s="43"/>
      <c r="Z404" s="43"/>
    </row>
    <row r="405" spans="1:26" ht="15" x14ac:dyDescent="0.25">
      <c r="A405" s="42"/>
      <c r="C405" s="42"/>
      <c r="D405" s="150"/>
      <c r="E405" s="42"/>
      <c r="F405" s="42"/>
      <c r="G405" s="150"/>
      <c r="H405" s="43"/>
      <c r="I405" s="43"/>
      <c r="J405" s="43"/>
      <c r="L405" s="43"/>
      <c r="R405" s="43"/>
      <c r="S405" s="43"/>
      <c r="T405" s="43"/>
      <c r="U405" s="43"/>
      <c r="V405" s="43"/>
      <c r="W405" s="43"/>
      <c r="X405" s="43"/>
      <c r="Y405" s="43"/>
      <c r="Z405" s="43"/>
    </row>
    <row r="406" spans="1:26" ht="15" x14ac:dyDescent="0.25">
      <c r="A406" s="42"/>
      <c r="C406" s="42"/>
      <c r="D406" s="150"/>
      <c r="E406" s="42"/>
      <c r="F406" s="42"/>
      <c r="G406" s="150"/>
      <c r="H406" s="43"/>
      <c r="I406" s="43"/>
      <c r="J406" s="43"/>
      <c r="L406" s="43"/>
      <c r="R406" s="43"/>
      <c r="S406" s="43"/>
      <c r="T406" s="43"/>
      <c r="U406" s="43"/>
      <c r="V406" s="43"/>
      <c r="W406" s="43"/>
      <c r="X406" s="43"/>
      <c r="Y406" s="43"/>
      <c r="Z406" s="43"/>
    </row>
    <row r="407" spans="1:26" ht="15" x14ac:dyDescent="0.25">
      <c r="A407" s="42"/>
      <c r="C407" s="42"/>
      <c r="D407" s="150"/>
      <c r="E407" s="42"/>
      <c r="F407" s="42"/>
      <c r="G407" s="150"/>
      <c r="H407" s="43"/>
      <c r="I407" s="43"/>
      <c r="J407" s="43"/>
      <c r="L407" s="43"/>
      <c r="R407" s="43"/>
      <c r="S407" s="43"/>
      <c r="T407" s="43"/>
      <c r="U407" s="43"/>
      <c r="V407" s="43"/>
      <c r="W407" s="43"/>
      <c r="X407" s="43"/>
      <c r="Y407" s="43"/>
      <c r="Z407" s="43"/>
    </row>
    <row r="408" spans="1:26" ht="15" x14ac:dyDescent="0.25">
      <c r="A408" s="42"/>
      <c r="C408" s="42"/>
      <c r="D408" s="150"/>
      <c r="E408" s="42"/>
      <c r="F408" s="42"/>
      <c r="G408" s="150"/>
      <c r="H408" s="43"/>
      <c r="I408" s="43"/>
      <c r="J408" s="43"/>
      <c r="L408" s="43"/>
      <c r="R408" s="43"/>
      <c r="S408" s="43"/>
      <c r="T408" s="43"/>
      <c r="U408" s="43"/>
      <c r="V408" s="43"/>
      <c r="W408" s="43"/>
      <c r="X408" s="43"/>
      <c r="Y408" s="43"/>
      <c r="Z408" s="43"/>
    </row>
    <row r="409" spans="1:26" ht="15" x14ac:dyDescent="0.25">
      <c r="A409" s="42"/>
      <c r="C409" s="42"/>
      <c r="D409" s="150"/>
      <c r="E409" s="42"/>
      <c r="F409" s="42"/>
      <c r="G409" s="150"/>
      <c r="H409" s="43"/>
      <c r="I409" s="43"/>
      <c r="J409" s="43"/>
      <c r="L409" s="43"/>
      <c r="R409" s="43"/>
      <c r="S409" s="43"/>
      <c r="T409" s="43"/>
      <c r="U409" s="43"/>
      <c r="V409" s="43"/>
      <c r="W409" s="43"/>
      <c r="X409" s="43"/>
      <c r="Y409" s="43"/>
      <c r="Z409" s="43"/>
    </row>
    <row r="410" spans="1:26" ht="15" x14ac:dyDescent="0.25">
      <c r="A410" s="42"/>
      <c r="C410" s="42"/>
      <c r="D410" s="150"/>
      <c r="E410" s="42"/>
      <c r="F410" s="42"/>
      <c r="G410" s="150"/>
      <c r="H410" s="43"/>
      <c r="I410" s="43"/>
      <c r="J410" s="43"/>
      <c r="L410" s="43"/>
      <c r="R410" s="43"/>
      <c r="S410" s="43"/>
      <c r="T410" s="43"/>
      <c r="U410" s="43"/>
      <c r="V410" s="43"/>
      <c r="W410" s="43"/>
      <c r="X410" s="43"/>
      <c r="Y410" s="43"/>
      <c r="Z410" s="43"/>
    </row>
    <row r="411" spans="1:26" ht="15" x14ac:dyDescent="0.25">
      <c r="A411" s="42"/>
      <c r="C411" s="42"/>
      <c r="D411" s="150"/>
      <c r="E411" s="42"/>
      <c r="F411" s="42"/>
      <c r="G411" s="150"/>
      <c r="H411" s="43"/>
      <c r="I411" s="43"/>
      <c r="J411" s="43"/>
      <c r="L411" s="43"/>
      <c r="R411" s="43"/>
      <c r="S411" s="43"/>
      <c r="T411" s="43"/>
      <c r="U411" s="43"/>
      <c r="V411" s="43"/>
      <c r="W411" s="43"/>
      <c r="X411" s="43"/>
      <c r="Y411" s="43"/>
      <c r="Z411" s="43"/>
    </row>
    <row r="412" spans="1:26" ht="15" x14ac:dyDescent="0.25">
      <c r="A412" s="42"/>
      <c r="C412" s="42"/>
      <c r="D412" s="150"/>
      <c r="E412" s="42"/>
      <c r="F412" s="42"/>
      <c r="G412" s="150"/>
      <c r="H412" s="43"/>
      <c r="I412" s="43"/>
      <c r="J412" s="43"/>
      <c r="L412" s="43"/>
      <c r="R412" s="43"/>
      <c r="S412" s="43"/>
      <c r="T412" s="43"/>
      <c r="U412" s="43"/>
      <c r="V412" s="43"/>
      <c r="W412" s="43"/>
      <c r="X412" s="43"/>
      <c r="Y412" s="43"/>
      <c r="Z412" s="43"/>
    </row>
    <row r="413" spans="1:26" ht="15" x14ac:dyDescent="0.25">
      <c r="A413" s="42"/>
      <c r="C413" s="42"/>
      <c r="D413" s="150"/>
      <c r="E413" s="42"/>
      <c r="F413" s="42"/>
      <c r="G413" s="150"/>
      <c r="H413" s="43"/>
      <c r="I413" s="43"/>
      <c r="J413" s="43"/>
      <c r="L413" s="43"/>
      <c r="R413" s="43"/>
      <c r="S413" s="43"/>
      <c r="T413" s="43"/>
      <c r="U413" s="43"/>
      <c r="V413" s="43"/>
      <c r="W413" s="43"/>
      <c r="X413" s="43"/>
      <c r="Y413" s="43"/>
      <c r="Z413" s="43"/>
    </row>
    <row r="414" spans="1:26" ht="15" x14ac:dyDescent="0.25">
      <c r="A414" s="42"/>
      <c r="C414" s="42"/>
      <c r="D414" s="150"/>
      <c r="E414" s="42"/>
      <c r="F414" s="42"/>
      <c r="G414" s="150"/>
      <c r="H414" s="43"/>
      <c r="I414" s="43"/>
      <c r="J414" s="43"/>
      <c r="L414" s="43"/>
      <c r="R414" s="43"/>
      <c r="S414" s="43"/>
      <c r="T414" s="43"/>
      <c r="U414" s="43"/>
      <c r="V414" s="43"/>
      <c r="W414" s="43"/>
      <c r="X414" s="43"/>
      <c r="Y414" s="43"/>
      <c r="Z414" s="43"/>
    </row>
    <row r="415" spans="1:26" ht="15" x14ac:dyDescent="0.25">
      <c r="A415" s="42"/>
      <c r="C415" s="42"/>
      <c r="D415" s="150"/>
      <c r="E415" s="42"/>
      <c r="F415" s="42"/>
      <c r="G415" s="150"/>
      <c r="H415" s="43"/>
      <c r="I415" s="43"/>
      <c r="J415" s="43"/>
      <c r="L415" s="43"/>
      <c r="R415" s="43"/>
      <c r="S415" s="43"/>
      <c r="T415" s="43"/>
      <c r="U415" s="43"/>
      <c r="V415" s="43"/>
      <c r="W415" s="43"/>
      <c r="X415" s="43"/>
      <c r="Y415" s="43"/>
      <c r="Z415" s="43"/>
    </row>
    <row r="416" spans="1:26" ht="15" x14ac:dyDescent="0.25">
      <c r="A416" s="42"/>
      <c r="C416" s="42"/>
      <c r="D416" s="150"/>
      <c r="E416" s="42"/>
      <c r="F416" s="42"/>
      <c r="G416" s="150"/>
      <c r="H416" s="43"/>
      <c r="I416" s="43"/>
      <c r="J416" s="43"/>
      <c r="L416" s="43"/>
      <c r="R416" s="43"/>
      <c r="S416" s="43"/>
      <c r="T416" s="43"/>
      <c r="U416" s="43"/>
      <c r="V416" s="43"/>
      <c r="W416" s="43"/>
      <c r="X416" s="43"/>
      <c r="Y416" s="43"/>
      <c r="Z416" s="43"/>
    </row>
    <row r="417" spans="1:26" ht="15" x14ac:dyDescent="0.25">
      <c r="A417" s="42"/>
      <c r="C417" s="42"/>
      <c r="D417" s="150"/>
      <c r="E417" s="42"/>
      <c r="F417" s="42"/>
      <c r="G417" s="150"/>
      <c r="H417" s="43"/>
      <c r="I417" s="43"/>
      <c r="J417" s="43"/>
      <c r="L417" s="43"/>
      <c r="R417" s="43"/>
      <c r="S417" s="43"/>
      <c r="T417" s="43"/>
      <c r="U417" s="43"/>
      <c r="V417" s="43"/>
      <c r="W417" s="43"/>
      <c r="X417" s="43"/>
      <c r="Y417" s="43"/>
      <c r="Z417" s="43"/>
    </row>
    <row r="418" spans="1:26" ht="15" x14ac:dyDescent="0.25">
      <c r="A418" s="42"/>
      <c r="C418" s="42"/>
      <c r="D418" s="150"/>
      <c r="E418" s="42"/>
      <c r="F418" s="42"/>
      <c r="G418" s="150"/>
      <c r="H418" s="43"/>
      <c r="I418" s="43"/>
      <c r="J418" s="43"/>
      <c r="L418" s="43"/>
      <c r="R418" s="43"/>
      <c r="S418" s="43"/>
      <c r="T418" s="43"/>
      <c r="U418" s="43"/>
      <c r="V418" s="43"/>
      <c r="W418" s="43"/>
      <c r="X418" s="43"/>
      <c r="Y418" s="43"/>
      <c r="Z418" s="43"/>
    </row>
    <row r="419" spans="1:26" ht="15" x14ac:dyDescent="0.25">
      <c r="A419" s="42"/>
      <c r="C419" s="42"/>
      <c r="D419" s="150"/>
      <c r="E419" s="42"/>
      <c r="F419" s="42"/>
      <c r="G419" s="150"/>
      <c r="H419" s="43"/>
      <c r="I419" s="43"/>
      <c r="J419" s="43"/>
      <c r="L419" s="43"/>
      <c r="R419" s="43"/>
      <c r="S419" s="43"/>
      <c r="T419" s="43"/>
      <c r="U419" s="43"/>
      <c r="V419" s="43"/>
      <c r="W419" s="43"/>
      <c r="X419" s="43"/>
      <c r="Y419" s="43"/>
      <c r="Z419" s="43"/>
    </row>
    <row r="420" spans="1:26" ht="15" x14ac:dyDescent="0.25">
      <c r="A420" s="42"/>
      <c r="C420" s="42"/>
      <c r="D420" s="150"/>
      <c r="E420" s="42"/>
      <c r="F420" s="42"/>
      <c r="G420" s="150"/>
      <c r="H420" s="43"/>
      <c r="I420" s="43"/>
      <c r="J420" s="43"/>
      <c r="L420" s="43"/>
      <c r="R420" s="43"/>
      <c r="S420" s="43"/>
      <c r="T420" s="43"/>
      <c r="U420" s="43"/>
      <c r="V420" s="43"/>
      <c r="W420" s="43"/>
      <c r="X420" s="43"/>
      <c r="Y420" s="43"/>
      <c r="Z420" s="43"/>
    </row>
    <row r="421" spans="1:26" ht="15" x14ac:dyDescent="0.25">
      <c r="A421" s="42"/>
      <c r="C421" s="42"/>
      <c r="D421" s="150"/>
      <c r="E421" s="42"/>
      <c r="F421" s="42"/>
      <c r="G421" s="150"/>
      <c r="H421" s="43"/>
      <c r="I421" s="43"/>
      <c r="J421" s="43"/>
      <c r="L421" s="43"/>
      <c r="R421" s="43"/>
      <c r="S421" s="43"/>
      <c r="T421" s="43"/>
      <c r="U421" s="43"/>
      <c r="V421" s="43"/>
      <c r="W421" s="43"/>
      <c r="X421" s="43"/>
      <c r="Y421" s="43"/>
      <c r="Z421" s="43"/>
    </row>
    <row r="422" spans="1:26" ht="15" x14ac:dyDescent="0.25">
      <c r="A422" s="42"/>
      <c r="C422" s="42"/>
      <c r="D422" s="150"/>
      <c r="E422" s="42"/>
      <c r="F422" s="42"/>
      <c r="G422" s="150"/>
      <c r="H422" s="43"/>
      <c r="I422" s="43"/>
      <c r="J422" s="43"/>
      <c r="L422" s="43"/>
      <c r="R422" s="43"/>
      <c r="S422" s="43"/>
      <c r="T422" s="43"/>
      <c r="U422" s="43"/>
      <c r="V422" s="43"/>
      <c r="W422" s="43"/>
      <c r="X422" s="43"/>
      <c r="Y422" s="43"/>
      <c r="Z422" s="43"/>
    </row>
    <row r="423" spans="1:26" ht="15" x14ac:dyDescent="0.25">
      <c r="A423" s="42"/>
      <c r="C423" s="42"/>
      <c r="D423" s="150"/>
      <c r="E423" s="42"/>
      <c r="F423" s="42"/>
      <c r="G423" s="150"/>
      <c r="H423" s="43"/>
      <c r="I423" s="43"/>
      <c r="J423" s="43"/>
      <c r="L423" s="43"/>
      <c r="R423" s="43"/>
      <c r="S423" s="43"/>
      <c r="T423" s="43"/>
      <c r="U423" s="43"/>
      <c r="V423" s="43"/>
      <c r="W423" s="43"/>
      <c r="X423" s="43"/>
      <c r="Y423" s="43"/>
      <c r="Z423" s="43"/>
    </row>
    <row r="424" spans="1:26" ht="15" x14ac:dyDescent="0.25">
      <c r="A424" s="42"/>
      <c r="C424" s="42"/>
      <c r="D424" s="150"/>
      <c r="E424" s="42"/>
      <c r="F424" s="42"/>
      <c r="G424" s="150"/>
      <c r="H424" s="43"/>
      <c r="I424" s="43"/>
      <c r="J424" s="43"/>
      <c r="L424" s="43"/>
      <c r="R424" s="43"/>
      <c r="S424" s="43"/>
      <c r="T424" s="43"/>
      <c r="U424" s="43"/>
      <c r="V424" s="43"/>
      <c r="W424" s="43"/>
      <c r="X424" s="43"/>
      <c r="Y424" s="43"/>
      <c r="Z424" s="43"/>
    </row>
    <row r="425" spans="1:26" ht="15" x14ac:dyDescent="0.25">
      <c r="A425" s="42"/>
      <c r="C425" s="42"/>
      <c r="D425" s="150"/>
      <c r="E425" s="42"/>
      <c r="F425" s="42"/>
      <c r="G425" s="150"/>
      <c r="H425" s="43"/>
      <c r="I425" s="43"/>
      <c r="J425" s="43"/>
      <c r="L425" s="43"/>
      <c r="R425" s="43"/>
      <c r="S425" s="43"/>
      <c r="T425" s="43"/>
      <c r="U425" s="43"/>
      <c r="V425" s="43"/>
      <c r="W425" s="43"/>
      <c r="X425" s="43"/>
      <c r="Y425" s="43"/>
      <c r="Z425" s="43"/>
    </row>
    <row r="426" spans="1:26" ht="15" x14ac:dyDescent="0.25">
      <c r="A426" s="42"/>
      <c r="C426" s="42"/>
      <c r="D426" s="150"/>
      <c r="E426" s="42"/>
      <c r="F426" s="42"/>
      <c r="G426" s="150"/>
      <c r="H426" s="43"/>
      <c r="I426" s="43"/>
      <c r="J426" s="43"/>
      <c r="L426" s="43"/>
      <c r="R426" s="43"/>
      <c r="S426" s="43"/>
      <c r="T426" s="43"/>
      <c r="U426" s="43"/>
      <c r="V426" s="43"/>
      <c r="W426" s="43"/>
      <c r="X426" s="43"/>
      <c r="Y426" s="43"/>
      <c r="Z426" s="43"/>
    </row>
    <row r="427" spans="1:26" ht="15" x14ac:dyDescent="0.25">
      <c r="A427" s="42"/>
      <c r="C427" s="42"/>
      <c r="D427" s="150"/>
      <c r="E427" s="42"/>
      <c r="F427" s="42"/>
      <c r="G427" s="150"/>
      <c r="H427" s="43"/>
      <c r="I427" s="43"/>
      <c r="J427" s="43"/>
      <c r="L427" s="43"/>
      <c r="R427" s="43"/>
      <c r="S427" s="43"/>
      <c r="T427" s="43"/>
      <c r="U427" s="43"/>
      <c r="V427" s="43"/>
      <c r="W427" s="43"/>
      <c r="X427" s="43"/>
      <c r="Y427" s="43"/>
      <c r="Z427" s="43"/>
    </row>
    <row r="428" spans="1:26" ht="15" x14ac:dyDescent="0.25">
      <c r="A428" s="42"/>
      <c r="C428" s="42"/>
      <c r="D428" s="150"/>
      <c r="E428" s="42"/>
      <c r="F428" s="42"/>
      <c r="G428" s="150"/>
      <c r="H428" s="43"/>
      <c r="I428" s="43"/>
      <c r="J428" s="43"/>
      <c r="L428" s="43"/>
      <c r="R428" s="43"/>
      <c r="S428" s="43"/>
      <c r="T428" s="43"/>
      <c r="U428" s="43"/>
      <c r="V428" s="43"/>
      <c r="W428" s="43"/>
      <c r="X428" s="43"/>
      <c r="Y428" s="43"/>
      <c r="Z428" s="43"/>
    </row>
    <row r="429" spans="1:26" ht="15" x14ac:dyDescent="0.25">
      <c r="A429" s="42"/>
      <c r="C429" s="42"/>
      <c r="D429" s="150"/>
      <c r="E429" s="42"/>
      <c r="F429" s="42"/>
      <c r="G429" s="150"/>
      <c r="H429" s="43"/>
      <c r="I429" s="43"/>
      <c r="J429" s="43"/>
      <c r="L429" s="43"/>
      <c r="R429" s="43"/>
      <c r="S429" s="43"/>
      <c r="T429" s="43"/>
      <c r="U429" s="43"/>
      <c r="V429" s="43"/>
      <c r="W429" s="43"/>
      <c r="X429" s="43"/>
      <c r="Y429" s="43"/>
      <c r="Z429" s="43"/>
    </row>
    <row r="430" spans="1:26" ht="15" x14ac:dyDescent="0.25">
      <c r="A430" s="42"/>
      <c r="C430" s="42"/>
      <c r="D430" s="150"/>
      <c r="E430" s="42"/>
      <c r="F430" s="42"/>
      <c r="G430" s="150"/>
      <c r="H430" s="43"/>
      <c r="I430" s="43"/>
      <c r="J430" s="43"/>
      <c r="L430" s="43"/>
      <c r="R430" s="43"/>
      <c r="S430" s="43"/>
      <c r="T430" s="43"/>
      <c r="U430" s="43"/>
      <c r="V430" s="43"/>
      <c r="W430" s="43"/>
      <c r="X430" s="43"/>
      <c r="Y430" s="43"/>
      <c r="Z430" s="43"/>
    </row>
    <row r="431" spans="1:26" ht="15" x14ac:dyDescent="0.25">
      <c r="A431" s="42"/>
      <c r="C431" s="42"/>
      <c r="D431" s="150"/>
      <c r="E431" s="42"/>
      <c r="F431" s="42"/>
      <c r="G431" s="150"/>
      <c r="H431" s="43"/>
      <c r="I431" s="43"/>
      <c r="J431" s="43"/>
      <c r="L431" s="43"/>
      <c r="R431" s="43"/>
      <c r="S431" s="43"/>
      <c r="T431" s="43"/>
      <c r="U431" s="43"/>
      <c r="V431" s="43"/>
      <c r="W431" s="43"/>
      <c r="X431" s="43"/>
      <c r="Y431" s="43"/>
      <c r="Z431" s="43"/>
    </row>
    <row r="432" spans="1:26" ht="15" x14ac:dyDescent="0.25">
      <c r="A432" s="42"/>
      <c r="C432" s="42"/>
      <c r="D432" s="150"/>
      <c r="E432" s="42"/>
      <c r="F432" s="42"/>
      <c r="G432" s="150"/>
      <c r="H432" s="43"/>
      <c r="I432" s="43"/>
      <c r="J432" s="43"/>
      <c r="L432" s="43"/>
      <c r="R432" s="43"/>
      <c r="S432" s="43"/>
      <c r="T432" s="43"/>
      <c r="U432" s="43"/>
      <c r="V432" s="43"/>
      <c r="W432" s="43"/>
      <c r="X432" s="43"/>
      <c r="Y432" s="43"/>
      <c r="Z432" s="43"/>
    </row>
    <row r="433" spans="1:26" ht="15" x14ac:dyDescent="0.25">
      <c r="A433" s="42"/>
      <c r="C433" s="42"/>
      <c r="D433" s="150"/>
      <c r="E433" s="42"/>
      <c r="F433" s="42"/>
      <c r="G433" s="150"/>
      <c r="H433" s="43"/>
      <c r="I433" s="43"/>
      <c r="J433" s="43"/>
      <c r="L433" s="43"/>
      <c r="R433" s="43"/>
      <c r="S433" s="43"/>
      <c r="T433" s="43"/>
      <c r="U433" s="43"/>
      <c r="V433" s="43"/>
      <c r="W433" s="43"/>
      <c r="X433" s="43"/>
      <c r="Y433" s="43"/>
      <c r="Z433" s="43"/>
    </row>
    <row r="434" spans="1:26" ht="15" x14ac:dyDescent="0.25">
      <c r="A434" s="42"/>
      <c r="C434" s="42"/>
      <c r="D434" s="150"/>
      <c r="E434" s="42"/>
      <c r="F434" s="42"/>
      <c r="G434" s="150"/>
      <c r="H434" s="43"/>
      <c r="I434" s="43"/>
      <c r="J434" s="43"/>
      <c r="L434" s="43"/>
      <c r="R434" s="43"/>
      <c r="S434" s="43"/>
      <c r="T434" s="43"/>
      <c r="U434" s="43"/>
      <c r="V434" s="43"/>
      <c r="W434" s="43"/>
      <c r="X434" s="43"/>
      <c r="Y434" s="43"/>
      <c r="Z434" s="43"/>
    </row>
    <row r="435" spans="1:26" ht="15" x14ac:dyDescent="0.25">
      <c r="A435" s="42"/>
      <c r="C435" s="42"/>
      <c r="D435" s="150"/>
      <c r="E435" s="42"/>
      <c r="F435" s="42"/>
      <c r="G435" s="150"/>
      <c r="H435" s="43"/>
      <c r="I435" s="43"/>
      <c r="J435" s="43"/>
      <c r="L435" s="43"/>
      <c r="R435" s="43"/>
      <c r="S435" s="43"/>
      <c r="T435" s="43"/>
      <c r="U435" s="43"/>
      <c r="V435" s="43"/>
      <c r="W435" s="43"/>
      <c r="X435" s="43"/>
      <c r="Y435" s="43"/>
      <c r="Z435" s="43"/>
    </row>
    <row r="436" spans="1:26" ht="15" x14ac:dyDescent="0.25">
      <c r="A436" s="42"/>
      <c r="C436" s="42"/>
      <c r="D436" s="150"/>
      <c r="E436" s="42"/>
      <c r="F436" s="42"/>
      <c r="G436" s="150"/>
      <c r="H436" s="43"/>
      <c r="I436" s="43"/>
      <c r="J436" s="43"/>
      <c r="L436" s="43"/>
      <c r="R436" s="43"/>
      <c r="S436" s="43"/>
      <c r="T436" s="43"/>
      <c r="U436" s="43"/>
      <c r="V436" s="43"/>
      <c r="W436" s="43"/>
      <c r="X436" s="43"/>
      <c r="Y436" s="43"/>
      <c r="Z436" s="43"/>
    </row>
    <row r="437" spans="1:26" ht="15" x14ac:dyDescent="0.25">
      <c r="A437" s="42"/>
      <c r="C437" s="42"/>
      <c r="D437" s="150"/>
      <c r="E437" s="42"/>
      <c r="F437" s="42"/>
      <c r="G437" s="150"/>
      <c r="H437" s="43"/>
      <c r="I437" s="43"/>
      <c r="J437" s="43"/>
      <c r="L437" s="43"/>
      <c r="R437" s="43"/>
      <c r="S437" s="43"/>
      <c r="T437" s="43"/>
      <c r="U437" s="43"/>
      <c r="V437" s="43"/>
      <c r="W437" s="43"/>
      <c r="X437" s="43"/>
      <c r="Y437" s="43"/>
      <c r="Z437" s="43"/>
    </row>
    <row r="438" spans="1:26" ht="15" x14ac:dyDescent="0.25">
      <c r="A438" s="42"/>
      <c r="C438" s="42"/>
      <c r="D438" s="150"/>
      <c r="E438" s="42"/>
      <c r="F438" s="42"/>
      <c r="G438" s="150"/>
      <c r="H438" s="43"/>
      <c r="I438" s="43"/>
      <c r="J438" s="43"/>
      <c r="L438" s="43"/>
      <c r="R438" s="43"/>
      <c r="S438" s="43"/>
      <c r="T438" s="43"/>
      <c r="U438" s="43"/>
      <c r="V438" s="43"/>
      <c r="W438" s="43"/>
      <c r="X438" s="43"/>
      <c r="Y438" s="43"/>
      <c r="Z438" s="43"/>
    </row>
    <row r="439" spans="1:26" ht="15" x14ac:dyDescent="0.25">
      <c r="A439" s="42"/>
      <c r="C439" s="42"/>
      <c r="D439" s="150"/>
      <c r="E439" s="42"/>
      <c r="F439" s="42"/>
      <c r="G439" s="150"/>
      <c r="H439" s="43"/>
      <c r="I439" s="43"/>
      <c r="J439" s="43"/>
      <c r="L439" s="43"/>
      <c r="R439" s="43"/>
      <c r="S439" s="43"/>
      <c r="T439" s="43"/>
      <c r="U439" s="43"/>
      <c r="V439" s="43"/>
      <c r="W439" s="43"/>
      <c r="X439" s="43"/>
      <c r="Y439" s="43"/>
      <c r="Z439" s="43"/>
    </row>
    <row r="440" spans="1:26" ht="15" x14ac:dyDescent="0.25">
      <c r="A440" s="42"/>
      <c r="C440" s="42"/>
      <c r="D440" s="150"/>
      <c r="E440" s="42"/>
      <c r="F440" s="42"/>
      <c r="G440" s="150"/>
      <c r="H440" s="43"/>
      <c r="I440" s="43"/>
      <c r="J440" s="43"/>
      <c r="L440" s="43"/>
      <c r="R440" s="43"/>
      <c r="S440" s="43"/>
      <c r="T440" s="43"/>
      <c r="U440" s="43"/>
      <c r="V440" s="43"/>
      <c r="W440" s="43"/>
      <c r="X440" s="43"/>
      <c r="Y440" s="43"/>
      <c r="Z440" s="43"/>
    </row>
    <row r="441" spans="1:26" ht="15" x14ac:dyDescent="0.25">
      <c r="A441" s="42"/>
      <c r="C441" s="42"/>
      <c r="D441" s="150"/>
      <c r="E441" s="42"/>
      <c r="F441" s="42"/>
      <c r="G441" s="150"/>
      <c r="H441" s="43"/>
      <c r="I441" s="43"/>
      <c r="J441" s="43"/>
      <c r="L441" s="43"/>
      <c r="R441" s="43"/>
      <c r="S441" s="43"/>
      <c r="T441" s="43"/>
      <c r="U441" s="43"/>
      <c r="V441" s="43"/>
      <c r="W441" s="43"/>
      <c r="X441" s="43"/>
      <c r="Y441" s="43"/>
      <c r="Z441" s="43"/>
    </row>
    <row r="442" spans="1:26" ht="15" x14ac:dyDescent="0.25">
      <c r="A442" s="42"/>
      <c r="C442" s="42"/>
      <c r="D442" s="150"/>
      <c r="E442" s="42"/>
      <c r="F442" s="42"/>
      <c r="G442" s="150"/>
      <c r="H442" s="43"/>
      <c r="I442" s="43"/>
      <c r="J442" s="43"/>
      <c r="L442" s="43"/>
      <c r="R442" s="43"/>
      <c r="S442" s="43"/>
      <c r="T442" s="43"/>
      <c r="U442" s="43"/>
      <c r="V442" s="43"/>
      <c r="W442" s="43"/>
      <c r="X442" s="43"/>
      <c r="Y442" s="43"/>
      <c r="Z442" s="43"/>
    </row>
    <row r="443" spans="1:26" ht="15" x14ac:dyDescent="0.25">
      <c r="A443" s="42"/>
      <c r="C443" s="42"/>
      <c r="D443" s="150"/>
      <c r="E443" s="42"/>
      <c r="F443" s="42"/>
      <c r="G443" s="150"/>
      <c r="H443" s="43"/>
      <c r="I443" s="43"/>
      <c r="J443" s="43"/>
      <c r="L443" s="43"/>
      <c r="R443" s="43"/>
      <c r="S443" s="43"/>
      <c r="T443" s="43"/>
      <c r="U443" s="43"/>
      <c r="V443" s="43"/>
      <c r="W443" s="43"/>
      <c r="X443" s="43"/>
      <c r="Y443" s="43"/>
      <c r="Z443" s="43"/>
    </row>
    <row r="444" spans="1:26" ht="15" x14ac:dyDescent="0.25">
      <c r="A444" s="42"/>
      <c r="C444" s="42"/>
      <c r="D444" s="150"/>
      <c r="E444" s="42"/>
      <c r="F444" s="42"/>
      <c r="G444" s="150"/>
      <c r="H444" s="43"/>
      <c r="I444" s="43"/>
      <c r="J444" s="43"/>
      <c r="L444" s="43"/>
      <c r="R444" s="43"/>
      <c r="S444" s="43"/>
      <c r="T444" s="43"/>
      <c r="U444" s="43"/>
      <c r="V444" s="43"/>
      <c r="W444" s="43"/>
      <c r="X444" s="43"/>
      <c r="Y444" s="43"/>
      <c r="Z444" s="43"/>
    </row>
    <row r="445" spans="1:26" ht="15" x14ac:dyDescent="0.25">
      <c r="A445" s="42"/>
      <c r="C445" s="42"/>
      <c r="D445" s="150"/>
      <c r="E445" s="42"/>
      <c r="F445" s="42"/>
      <c r="G445" s="150"/>
      <c r="H445" s="43"/>
      <c r="I445" s="43"/>
      <c r="J445" s="43"/>
      <c r="L445" s="43"/>
      <c r="R445" s="43"/>
      <c r="S445" s="43"/>
      <c r="T445" s="43"/>
      <c r="U445" s="43"/>
      <c r="V445" s="43"/>
      <c r="W445" s="43"/>
      <c r="X445" s="43"/>
      <c r="Y445" s="43"/>
      <c r="Z445" s="43"/>
    </row>
    <row r="446" spans="1:26" ht="15" x14ac:dyDescent="0.25">
      <c r="A446" s="42"/>
      <c r="C446" s="42"/>
      <c r="D446" s="150"/>
      <c r="E446" s="42"/>
      <c r="F446" s="42"/>
      <c r="G446" s="150"/>
      <c r="H446" s="43"/>
      <c r="I446" s="43"/>
      <c r="J446" s="43"/>
      <c r="L446" s="43"/>
      <c r="R446" s="43"/>
      <c r="S446" s="43"/>
      <c r="T446" s="43"/>
      <c r="U446" s="43"/>
      <c r="V446" s="43"/>
      <c r="W446" s="43"/>
      <c r="X446" s="43"/>
      <c r="Y446" s="43"/>
      <c r="Z446" s="43"/>
    </row>
    <row r="447" spans="1:26" ht="15" x14ac:dyDescent="0.25">
      <c r="A447" s="42"/>
      <c r="C447" s="42"/>
      <c r="D447" s="150"/>
      <c r="E447" s="42"/>
      <c r="F447" s="42"/>
      <c r="G447" s="150"/>
      <c r="H447" s="43"/>
      <c r="I447" s="43"/>
      <c r="J447" s="43"/>
      <c r="L447" s="43"/>
      <c r="R447" s="43"/>
      <c r="S447" s="43"/>
      <c r="T447" s="43"/>
      <c r="U447" s="43"/>
      <c r="V447" s="43"/>
      <c r="W447" s="43"/>
      <c r="X447" s="43"/>
      <c r="Y447" s="43"/>
      <c r="Z447" s="43"/>
    </row>
    <row r="448" spans="1:26" ht="15" x14ac:dyDescent="0.25">
      <c r="A448" s="42"/>
      <c r="C448" s="42"/>
      <c r="D448" s="150"/>
      <c r="E448" s="42"/>
      <c r="F448" s="42"/>
      <c r="G448" s="150"/>
      <c r="H448" s="43"/>
      <c r="I448" s="43"/>
      <c r="J448" s="43"/>
      <c r="L448" s="43"/>
      <c r="R448" s="43"/>
      <c r="S448" s="43"/>
      <c r="T448" s="43"/>
      <c r="U448" s="43"/>
      <c r="V448" s="43"/>
      <c r="W448" s="43"/>
      <c r="X448" s="43"/>
      <c r="Y448" s="43"/>
      <c r="Z448" s="43"/>
    </row>
    <row r="449" spans="1:26" ht="15" x14ac:dyDescent="0.25">
      <c r="A449" s="42"/>
      <c r="C449" s="42"/>
      <c r="D449" s="150"/>
      <c r="E449" s="42"/>
      <c r="F449" s="42"/>
      <c r="G449" s="150"/>
      <c r="H449" s="43"/>
      <c r="I449" s="43"/>
      <c r="J449" s="43"/>
      <c r="L449" s="43"/>
      <c r="R449" s="43"/>
      <c r="S449" s="43"/>
      <c r="T449" s="43"/>
      <c r="U449" s="43"/>
      <c r="V449" s="43"/>
      <c r="W449" s="43"/>
      <c r="X449" s="43"/>
      <c r="Y449" s="43"/>
      <c r="Z449" s="43"/>
    </row>
    <row r="450" spans="1:26" ht="15" x14ac:dyDescent="0.25">
      <c r="A450" s="42"/>
      <c r="C450" s="42"/>
      <c r="D450" s="150"/>
      <c r="E450" s="42"/>
      <c r="F450" s="42"/>
      <c r="G450" s="150"/>
      <c r="H450" s="43"/>
      <c r="I450" s="43"/>
      <c r="J450" s="43"/>
      <c r="L450" s="43"/>
      <c r="R450" s="43"/>
      <c r="S450" s="43"/>
      <c r="T450" s="43"/>
      <c r="U450" s="43"/>
      <c r="V450" s="43"/>
      <c r="W450" s="43"/>
      <c r="X450" s="43"/>
      <c r="Y450" s="43"/>
      <c r="Z450" s="43"/>
    </row>
    <row r="451" spans="1:26" ht="15" x14ac:dyDescent="0.25">
      <c r="A451" s="42"/>
      <c r="C451" s="42"/>
      <c r="D451" s="150"/>
      <c r="E451" s="42"/>
      <c r="F451" s="42"/>
      <c r="G451" s="150"/>
      <c r="H451" s="43"/>
      <c r="I451" s="43"/>
      <c r="J451" s="43"/>
      <c r="L451" s="43"/>
      <c r="R451" s="43"/>
      <c r="S451" s="43"/>
      <c r="T451" s="43"/>
      <c r="U451" s="43"/>
      <c r="V451" s="43"/>
      <c r="W451" s="43"/>
      <c r="X451" s="43"/>
      <c r="Y451" s="43"/>
      <c r="Z451" s="43"/>
    </row>
    <row r="452" spans="1:26" ht="15" x14ac:dyDescent="0.25">
      <c r="A452" s="42"/>
      <c r="C452" s="42"/>
      <c r="D452" s="150"/>
      <c r="E452" s="42"/>
      <c r="F452" s="42"/>
      <c r="G452" s="150"/>
      <c r="H452" s="43"/>
      <c r="I452" s="43"/>
      <c r="J452" s="43"/>
      <c r="L452" s="43"/>
      <c r="R452" s="43"/>
      <c r="S452" s="43"/>
      <c r="T452" s="43"/>
      <c r="U452" s="43"/>
      <c r="V452" s="43"/>
      <c r="W452" s="43"/>
      <c r="X452" s="43"/>
      <c r="Y452" s="43"/>
      <c r="Z452" s="43"/>
    </row>
    <row r="453" spans="1:26" ht="15" x14ac:dyDescent="0.25">
      <c r="A453" s="42"/>
      <c r="C453" s="42"/>
      <c r="D453" s="150"/>
      <c r="E453" s="42"/>
      <c r="F453" s="42"/>
      <c r="G453" s="150"/>
      <c r="H453" s="43"/>
      <c r="I453" s="43"/>
      <c r="J453" s="43"/>
      <c r="L453" s="43"/>
      <c r="R453" s="43"/>
      <c r="S453" s="43"/>
      <c r="T453" s="43"/>
      <c r="U453" s="43"/>
      <c r="V453" s="43"/>
      <c r="W453" s="43"/>
      <c r="X453" s="43"/>
      <c r="Y453" s="43"/>
      <c r="Z453" s="43"/>
    </row>
    <row r="454" spans="1:26" ht="15" x14ac:dyDescent="0.25">
      <c r="A454" s="42"/>
      <c r="C454" s="42"/>
      <c r="D454" s="150"/>
      <c r="E454" s="42"/>
      <c r="F454" s="42"/>
      <c r="G454" s="150"/>
      <c r="H454" s="43"/>
      <c r="I454" s="43"/>
      <c r="J454" s="43"/>
      <c r="L454" s="43"/>
      <c r="R454" s="43"/>
      <c r="S454" s="43"/>
      <c r="T454" s="43"/>
      <c r="U454" s="43"/>
      <c r="V454" s="43"/>
      <c r="W454" s="43"/>
      <c r="X454" s="43"/>
      <c r="Y454" s="43"/>
      <c r="Z454" s="43"/>
    </row>
    <row r="455" spans="1:26" ht="15" x14ac:dyDescent="0.25">
      <c r="A455" s="42"/>
      <c r="C455" s="42"/>
      <c r="D455" s="150"/>
      <c r="E455" s="42"/>
      <c r="F455" s="42"/>
      <c r="G455" s="150"/>
      <c r="H455" s="43"/>
      <c r="I455" s="43"/>
      <c r="J455" s="43"/>
      <c r="L455" s="43"/>
      <c r="R455" s="43"/>
      <c r="S455" s="43"/>
      <c r="T455" s="43"/>
      <c r="U455" s="43"/>
      <c r="V455" s="43"/>
      <c r="W455" s="43"/>
      <c r="X455" s="43"/>
      <c r="Y455" s="43"/>
      <c r="Z455" s="43"/>
    </row>
    <row r="456" spans="1:26" ht="15" x14ac:dyDescent="0.25">
      <c r="A456" s="42"/>
      <c r="C456" s="42"/>
      <c r="D456" s="150"/>
      <c r="E456" s="42"/>
      <c r="F456" s="42"/>
      <c r="G456" s="150"/>
      <c r="H456" s="43"/>
      <c r="I456" s="43"/>
      <c r="J456" s="43"/>
      <c r="L456" s="43"/>
      <c r="R456" s="43"/>
      <c r="S456" s="43"/>
      <c r="T456" s="43"/>
      <c r="U456" s="43"/>
      <c r="V456" s="43"/>
      <c r="W456" s="43"/>
      <c r="X456" s="43"/>
      <c r="Y456" s="43"/>
      <c r="Z456" s="43"/>
    </row>
    <row r="457" spans="1:26" ht="15" x14ac:dyDescent="0.25">
      <c r="A457" s="42"/>
      <c r="C457" s="42"/>
      <c r="D457" s="150"/>
      <c r="E457" s="42"/>
      <c r="F457" s="42"/>
      <c r="G457" s="150"/>
      <c r="H457" s="43"/>
      <c r="I457" s="43"/>
      <c r="J457" s="43"/>
      <c r="L457" s="43"/>
      <c r="R457" s="43"/>
      <c r="S457" s="43"/>
      <c r="T457" s="43"/>
      <c r="U457" s="43"/>
      <c r="V457" s="43"/>
      <c r="W457" s="43"/>
      <c r="X457" s="43"/>
      <c r="Y457" s="43"/>
      <c r="Z457" s="43"/>
    </row>
    <row r="458" spans="1:26" ht="15" x14ac:dyDescent="0.25">
      <c r="A458" s="42"/>
      <c r="C458" s="42"/>
      <c r="D458" s="150"/>
      <c r="E458" s="42"/>
      <c r="F458" s="42"/>
      <c r="G458" s="150"/>
      <c r="H458" s="43"/>
      <c r="I458" s="43"/>
      <c r="J458" s="43"/>
      <c r="L458" s="43"/>
      <c r="R458" s="43"/>
      <c r="S458" s="43"/>
      <c r="T458" s="43"/>
      <c r="U458" s="43"/>
      <c r="V458" s="43"/>
      <c r="W458" s="43"/>
      <c r="X458" s="43"/>
      <c r="Y458" s="43"/>
      <c r="Z458" s="43"/>
    </row>
    <row r="459" spans="1:26" ht="15" x14ac:dyDescent="0.25">
      <c r="A459" s="42"/>
      <c r="C459" s="42"/>
      <c r="D459" s="150"/>
      <c r="E459" s="42"/>
      <c r="F459" s="42"/>
      <c r="G459" s="150"/>
      <c r="H459" s="43"/>
      <c r="I459" s="43"/>
      <c r="J459" s="43"/>
      <c r="L459" s="43"/>
      <c r="R459" s="43"/>
      <c r="S459" s="43"/>
      <c r="T459" s="43"/>
      <c r="U459" s="43"/>
      <c r="V459" s="43"/>
      <c r="W459" s="43"/>
      <c r="X459" s="43"/>
      <c r="Y459" s="43"/>
      <c r="Z459" s="43"/>
    </row>
    <row r="460" spans="1:26" ht="15" x14ac:dyDescent="0.25">
      <c r="A460" s="42"/>
      <c r="C460" s="42"/>
      <c r="D460" s="150"/>
      <c r="E460" s="42"/>
      <c r="F460" s="42"/>
      <c r="G460" s="150"/>
      <c r="H460" s="43"/>
      <c r="I460" s="43"/>
      <c r="J460" s="43"/>
      <c r="L460" s="43"/>
      <c r="R460" s="43"/>
      <c r="S460" s="43"/>
      <c r="T460" s="43"/>
      <c r="U460" s="43"/>
      <c r="V460" s="43"/>
      <c r="W460" s="43"/>
      <c r="X460" s="43"/>
      <c r="Y460" s="43"/>
      <c r="Z460" s="43"/>
    </row>
    <row r="461" spans="1:26" ht="15" x14ac:dyDescent="0.25">
      <c r="A461" s="42"/>
      <c r="C461" s="42"/>
      <c r="D461" s="150"/>
      <c r="E461" s="42"/>
      <c r="F461" s="42"/>
      <c r="G461" s="150"/>
      <c r="H461" s="43"/>
      <c r="I461" s="43"/>
      <c r="J461" s="43"/>
      <c r="L461" s="43"/>
      <c r="R461" s="43"/>
      <c r="S461" s="43"/>
      <c r="T461" s="43"/>
      <c r="U461" s="43"/>
      <c r="V461" s="43"/>
      <c r="W461" s="43"/>
      <c r="X461" s="43"/>
      <c r="Y461" s="43"/>
      <c r="Z461" s="43"/>
    </row>
    <row r="462" spans="1:26" ht="15" x14ac:dyDescent="0.25">
      <c r="A462" s="42"/>
      <c r="C462" s="42"/>
      <c r="D462" s="150"/>
      <c r="E462" s="42"/>
      <c r="F462" s="42"/>
      <c r="G462" s="150"/>
      <c r="H462" s="43"/>
      <c r="I462" s="43"/>
      <c r="J462" s="43"/>
      <c r="L462" s="43"/>
      <c r="R462" s="43"/>
      <c r="S462" s="43"/>
      <c r="T462" s="43"/>
      <c r="U462" s="43"/>
      <c r="V462" s="43"/>
      <c r="W462" s="43"/>
      <c r="X462" s="43"/>
      <c r="Y462" s="43"/>
      <c r="Z462" s="43"/>
    </row>
    <row r="463" spans="1:26" ht="15" x14ac:dyDescent="0.25">
      <c r="A463" s="42"/>
      <c r="C463" s="42"/>
      <c r="D463" s="150"/>
      <c r="E463" s="42"/>
      <c r="F463" s="42"/>
      <c r="G463" s="150"/>
      <c r="H463" s="43"/>
      <c r="I463" s="43"/>
      <c r="J463" s="43"/>
      <c r="L463" s="43"/>
      <c r="R463" s="43"/>
      <c r="S463" s="43"/>
      <c r="T463" s="43"/>
      <c r="U463" s="43"/>
      <c r="V463" s="43"/>
      <c r="W463" s="43"/>
      <c r="X463" s="43"/>
      <c r="Y463" s="43"/>
      <c r="Z463" s="43"/>
    </row>
    <row r="464" spans="1:26" ht="15" x14ac:dyDescent="0.25">
      <c r="A464" s="42"/>
      <c r="C464" s="42"/>
      <c r="D464" s="150"/>
      <c r="E464" s="42"/>
      <c r="F464" s="42"/>
      <c r="G464" s="150"/>
      <c r="H464" s="43"/>
      <c r="I464" s="43"/>
      <c r="J464" s="43"/>
      <c r="L464" s="43"/>
      <c r="R464" s="43"/>
      <c r="S464" s="43"/>
      <c r="T464" s="43"/>
      <c r="U464" s="43"/>
      <c r="V464" s="43"/>
      <c r="W464" s="43"/>
      <c r="X464" s="43"/>
      <c r="Y464" s="43"/>
      <c r="Z464" s="43"/>
    </row>
    <row r="465" spans="1:26" ht="15" x14ac:dyDescent="0.25">
      <c r="A465" s="42"/>
      <c r="C465" s="42"/>
      <c r="D465" s="150"/>
      <c r="E465" s="42"/>
      <c r="F465" s="42"/>
      <c r="G465" s="150"/>
      <c r="H465" s="43"/>
      <c r="I465" s="43"/>
      <c r="J465" s="43"/>
      <c r="L465" s="43"/>
      <c r="R465" s="43"/>
      <c r="S465" s="43"/>
      <c r="T465" s="43"/>
      <c r="U465" s="43"/>
      <c r="V465" s="43"/>
      <c r="W465" s="43"/>
      <c r="X465" s="43"/>
      <c r="Y465" s="43"/>
      <c r="Z465" s="43"/>
    </row>
    <row r="466" spans="1:26" ht="15" x14ac:dyDescent="0.25">
      <c r="A466" s="42"/>
      <c r="C466" s="42"/>
      <c r="D466" s="150"/>
      <c r="E466" s="42"/>
      <c r="F466" s="42"/>
      <c r="G466" s="150"/>
      <c r="H466" s="43"/>
      <c r="I466" s="43"/>
      <c r="J466" s="43"/>
      <c r="L466" s="43"/>
      <c r="R466" s="43"/>
      <c r="S466" s="43"/>
      <c r="T466" s="43"/>
      <c r="U466" s="43"/>
      <c r="V466" s="43"/>
      <c r="W466" s="43"/>
      <c r="X466" s="43"/>
      <c r="Y466" s="43"/>
      <c r="Z466" s="43"/>
    </row>
    <row r="467" spans="1:26" ht="15" x14ac:dyDescent="0.25">
      <c r="A467" s="42"/>
      <c r="C467" s="42"/>
      <c r="D467" s="150"/>
      <c r="E467" s="42"/>
      <c r="F467" s="42"/>
      <c r="G467" s="150"/>
      <c r="H467" s="43"/>
      <c r="I467" s="43"/>
      <c r="J467" s="43"/>
      <c r="L467" s="43"/>
      <c r="R467" s="43"/>
      <c r="S467" s="43"/>
      <c r="T467" s="43"/>
      <c r="U467" s="43"/>
      <c r="V467" s="43"/>
      <c r="W467" s="43"/>
      <c r="X467" s="43"/>
      <c r="Y467" s="43"/>
      <c r="Z467" s="43"/>
    </row>
    <row r="468" spans="1:26" ht="15" x14ac:dyDescent="0.25">
      <c r="A468" s="42"/>
      <c r="C468" s="42"/>
      <c r="D468" s="150"/>
      <c r="E468" s="42"/>
      <c r="F468" s="42"/>
      <c r="G468" s="150"/>
      <c r="H468" s="43"/>
      <c r="I468" s="43"/>
      <c r="J468" s="43"/>
      <c r="L468" s="43"/>
      <c r="R468" s="43"/>
      <c r="S468" s="43"/>
      <c r="T468" s="43"/>
      <c r="U468" s="43"/>
      <c r="V468" s="43"/>
      <c r="W468" s="43"/>
      <c r="X468" s="43"/>
      <c r="Y468" s="43"/>
      <c r="Z468" s="43"/>
    </row>
    <row r="469" spans="1:26" ht="15" x14ac:dyDescent="0.25">
      <c r="A469" s="42"/>
      <c r="C469" s="42"/>
      <c r="D469" s="150"/>
      <c r="E469" s="42"/>
      <c r="F469" s="42"/>
      <c r="G469" s="150"/>
      <c r="H469" s="43"/>
      <c r="I469" s="43"/>
      <c r="J469" s="43"/>
      <c r="L469" s="43"/>
      <c r="R469" s="43"/>
      <c r="S469" s="43"/>
      <c r="T469" s="43"/>
      <c r="U469" s="43"/>
      <c r="V469" s="43"/>
      <c r="W469" s="43"/>
      <c r="X469" s="43"/>
      <c r="Y469" s="43"/>
      <c r="Z469" s="43"/>
    </row>
    <row r="470" spans="1:26" ht="15" x14ac:dyDescent="0.25">
      <c r="A470" s="42"/>
      <c r="C470" s="42"/>
      <c r="D470" s="150"/>
      <c r="E470" s="42"/>
      <c r="F470" s="42"/>
      <c r="G470" s="150"/>
      <c r="H470" s="43"/>
      <c r="I470" s="43"/>
      <c r="J470" s="43"/>
      <c r="L470" s="43"/>
      <c r="R470" s="43"/>
      <c r="S470" s="43"/>
      <c r="T470" s="43"/>
      <c r="U470" s="43"/>
      <c r="V470" s="43"/>
      <c r="W470" s="43"/>
      <c r="X470" s="43"/>
      <c r="Y470" s="43"/>
      <c r="Z470" s="43"/>
    </row>
    <row r="471" spans="1:26" ht="15" x14ac:dyDescent="0.25">
      <c r="A471" s="42"/>
      <c r="C471" s="42"/>
      <c r="D471" s="150"/>
      <c r="E471" s="42"/>
      <c r="F471" s="42"/>
      <c r="G471" s="150"/>
      <c r="H471" s="43"/>
      <c r="I471" s="43"/>
      <c r="J471" s="43"/>
      <c r="L471" s="43"/>
      <c r="R471" s="43"/>
      <c r="S471" s="43"/>
      <c r="T471" s="43"/>
      <c r="U471" s="43"/>
      <c r="V471" s="43"/>
      <c r="W471" s="43"/>
      <c r="X471" s="43"/>
      <c r="Y471" s="43"/>
      <c r="Z471" s="43"/>
    </row>
    <row r="472" spans="1:26" ht="15" x14ac:dyDescent="0.25">
      <c r="A472" s="42"/>
      <c r="C472" s="42"/>
      <c r="D472" s="150"/>
      <c r="E472" s="42"/>
      <c r="F472" s="42"/>
      <c r="G472" s="150"/>
      <c r="H472" s="43"/>
      <c r="I472" s="43"/>
      <c r="J472" s="43"/>
      <c r="L472" s="43"/>
      <c r="R472" s="43"/>
      <c r="S472" s="43"/>
      <c r="T472" s="43"/>
      <c r="U472" s="43"/>
      <c r="V472" s="43"/>
      <c r="W472" s="43"/>
      <c r="X472" s="43"/>
      <c r="Y472" s="43"/>
      <c r="Z472" s="43"/>
    </row>
    <row r="473" spans="1:26" ht="15" x14ac:dyDescent="0.25">
      <c r="A473" s="42"/>
      <c r="C473" s="42"/>
      <c r="D473" s="150"/>
      <c r="E473" s="42"/>
      <c r="F473" s="42"/>
      <c r="G473" s="150"/>
      <c r="H473" s="43"/>
      <c r="I473" s="43"/>
      <c r="J473" s="43"/>
      <c r="L473" s="43"/>
      <c r="R473" s="43"/>
      <c r="S473" s="43"/>
      <c r="T473" s="43"/>
      <c r="U473" s="43"/>
      <c r="V473" s="43"/>
      <c r="W473" s="43"/>
      <c r="X473" s="43"/>
      <c r="Y473" s="43"/>
      <c r="Z473" s="43"/>
    </row>
    <row r="474" spans="1:26" ht="15" x14ac:dyDescent="0.25">
      <c r="A474" s="42"/>
      <c r="C474" s="42"/>
      <c r="D474" s="150"/>
      <c r="E474" s="42"/>
      <c r="F474" s="42"/>
      <c r="G474" s="150"/>
      <c r="H474" s="43"/>
      <c r="I474" s="43"/>
      <c r="J474" s="43"/>
      <c r="L474" s="43"/>
      <c r="R474" s="43"/>
      <c r="S474" s="43"/>
      <c r="T474" s="43"/>
      <c r="U474" s="43"/>
      <c r="V474" s="43"/>
      <c r="W474" s="43"/>
      <c r="X474" s="43"/>
      <c r="Y474" s="43"/>
      <c r="Z474" s="43"/>
    </row>
    <row r="475" spans="1:26" ht="15" x14ac:dyDescent="0.25">
      <c r="A475" s="42"/>
      <c r="C475" s="42"/>
      <c r="D475" s="150"/>
      <c r="E475" s="42"/>
      <c r="F475" s="42"/>
      <c r="G475" s="150"/>
      <c r="H475" s="43"/>
      <c r="I475" s="43"/>
      <c r="J475" s="43"/>
      <c r="L475" s="43"/>
      <c r="R475" s="43"/>
      <c r="S475" s="43"/>
      <c r="T475" s="43"/>
      <c r="U475" s="43"/>
      <c r="V475" s="43"/>
      <c r="W475" s="43"/>
      <c r="X475" s="43"/>
      <c r="Y475" s="43"/>
      <c r="Z475" s="43"/>
    </row>
    <row r="476" spans="1:26" ht="15" x14ac:dyDescent="0.25">
      <c r="A476" s="42"/>
      <c r="C476" s="42"/>
      <c r="D476" s="150"/>
      <c r="E476" s="42"/>
      <c r="F476" s="42"/>
      <c r="G476" s="150"/>
      <c r="H476" s="43"/>
      <c r="I476" s="43"/>
      <c r="J476" s="43"/>
      <c r="L476" s="43"/>
      <c r="R476" s="43"/>
      <c r="S476" s="43"/>
      <c r="T476" s="43"/>
      <c r="U476" s="43"/>
      <c r="V476" s="43"/>
      <c r="W476" s="43"/>
      <c r="X476" s="43"/>
      <c r="Y476" s="43"/>
      <c r="Z476" s="43"/>
    </row>
    <row r="477" spans="1:26" ht="15" x14ac:dyDescent="0.25">
      <c r="A477" s="42"/>
      <c r="C477" s="42"/>
      <c r="D477" s="150"/>
      <c r="E477" s="42"/>
      <c r="F477" s="42"/>
      <c r="G477" s="150"/>
      <c r="H477" s="43"/>
      <c r="I477" s="43"/>
      <c r="J477" s="43"/>
      <c r="L477" s="43"/>
      <c r="R477" s="43"/>
      <c r="S477" s="43"/>
      <c r="T477" s="43"/>
      <c r="U477" s="43"/>
      <c r="V477" s="43"/>
      <c r="W477" s="43"/>
      <c r="X477" s="43"/>
      <c r="Y477" s="43"/>
      <c r="Z477" s="43"/>
    </row>
    <row r="478" spans="1:26" ht="15" x14ac:dyDescent="0.25">
      <c r="A478" s="42"/>
      <c r="C478" s="42"/>
      <c r="D478" s="150"/>
      <c r="E478" s="42"/>
      <c r="F478" s="42"/>
      <c r="G478" s="150"/>
      <c r="H478" s="43"/>
      <c r="I478" s="43"/>
      <c r="J478" s="43"/>
      <c r="L478" s="43"/>
      <c r="R478" s="43"/>
      <c r="S478" s="43"/>
      <c r="T478" s="43"/>
      <c r="U478" s="43"/>
      <c r="V478" s="43"/>
      <c r="W478" s="43"/>
      <c r="X478" s="43"/>
      <c r="Y478" s="43"/>
      <c r="Z478" s="43"/>
    </row>
    <row r="479" spans="1:26" ht="15" x14ac:dyDescent="0.25">
      <c r="A479" s="42"/>
      <c r="C479" s="42"/>
      <c r="D479" s="150"/>
      <c r="E479" s="42"/>
      <c r="F479" s="42"/>
      <c r="G479" s="150"/>
      <c r="H479" s="43"/>
      <c r="I479" s="43"/>
      <c r="J479" s="43"/>
      <c r="L479" s="43"/>
      <c r="R479" s="43"/>
      <c r="S479" s="43"/>
      <c r="T479" s="43"/>
      <c r="U479" s="43"/>
      <c r="V479" s="43"/>
      <c r="W479" s="43"/>
      <c r="X479" s="43"/>
      <c r="Y479" s="43"/>
      <c r="Z479" s="43"/>
    </row>
    <row r="480" spans="1:26" ht="15" x14ac:dyDescent="0.25">
      <c r="A480" s="42"/>
      <c r="C480" s="42"/>
      <c r="D480" s="150"/>
      <c r="E480" s="42"/>
      <c r="F480" s="42"/>
      <c r="G480" s="150"/>
      <c r="H480" s="43"/>
      <c r="I480" s="43"/>
      <c r="J480" s="43"/>
      <c r="L480" s="43"/>
      <c r="R480" s="43"/>
      <c r="S480" s="43"/>
      <c r="T480" s="43"/>
      <c r="U480" s="43"/>
      <c r="V480" s="43"/>
      <c r="W480" s="43"/>
      <c r="X480" s="43"/>
      <c r="Y480" s="43"/>
      <c r="Z480" s="43"/>
    </row>
    <row r="481" spans="1:18" ht="15" x14ac:dyDescent="0.25">
      <c r="A481" s="42"/>
      <c r="C481" s="42"/>
      <c r="D481" s="150"/>
      <c r="E481" s="42"/>
      <c r="F481" s="42"/>
      <c r="G481" s="150"/>
      <c r="H481" s="43"/>
      <c r="I481" s="43"/>
      <c r="J481" s="43"/>
      <c r="R481" s="43"/>
    </row>
    <row r="482" spans="1:18" ht="15" x14ac:dyDescent="0.25">
      <c r="A482" s="42"/>
      <c r="C482" s="42"/>
      <c r="D482" s="150"/>
      <c r="E482" s="42"/>
      <c r="F482" s="42"/>
      <c r="G482" s="150"/>
      <c r="H482" s="43"/>
      <c r="I482" s="43"/>
      <c r="J482" s="43"/>
      <c r="R482" s="43"/>
    </row>
    <row r="483" spans="1:18" ht="15" x14ac:dyDescent="0.25">
      <c r="A483" s="42"/>
      <c r="C483" s="42"/>
      <c r="D483" s="150"/>
      <c r="E483" s="42"/>
      <c r="F483" s="42"/>
      <c r="G483" s="150"/>
      <c r="H483" s="43"/>
      <c r="I483" s="43"/>
      <c r="J483" s="43"/>
    </row>
    <row r="484" spans="1:18" ht="15" x14ac:dyDescent="0.25">
      <c r="A484" s="42"/>
      <c r="C484" s="42"/>
      <c r="D484" s="150"/>
      <c r="E484" s="42"/>
      <c r="F484" s="42"/>
      <c r="G484" s="150"/>
      <c r="H484" s="43"/>
      <c r="I484" s="43"/>
      <c r="J484" s="43"/>
    </row>
    <row r="485" spans="1:18" ht="15" x14ac:dyDescent="0.25">
      <c r="A485" s="42"/>
      <c r="C485" s="42"/>
      <c r="D485" s="150"/>
      <c r="E485" s="42"/>
      <c r="F485" s="42"/>
      <c r="G485" s="150"/>
      <c r="H485" s="43"/>
      <c r="I485" s="43"/>
      <c r="J485" s="43"/>
    </row>
    <row r="486" spans="1:18" ht="15" x14ac:dyDescent="0.25">
      <c r="D486" s="150"/>
      <c r="E486" s="42"/>
      <c r="F486" s="42"/>
      <c r="G486" s="150"/>
      <c r="H486" s="43"/>
      <c r="I486" s="43"/>
      <c r="J486" s="43"/>
    </row>
    <row r="487" spans="1:18" ht="15" x14ac:dyDescent="0.25">
      <c r="D487" s="150"/>
      <c r="E487" s="42"/>
      <c r="F487" s="42"/>
      <c r="G487" s="150"/>
      <c r="H487" s="43"/>
      <c r="I487" s="43"/>
      <c r="J487" s="43"/>
    </row>
    <row r="488" spans="1:18" ht="15" x14ac:dyDescent="0.25">
      <c r="D488" s="150"/>
      <c r="E488" s="42"/>
      <c r="F488" s="42"/>
      <c r="G488" s="150"/>
      <c r="H488" s="43"/>
      <c r="I488" s="43"/>
      <c r="J488" s="43"/>
    </row>
    <row r="489" spans="1:18" ht="15" x14ac:dyDescent="0.25">
      <c r="D489" s="150"/>
      <c r="E489" s="42"/>
      <c r="F489" s="42"/>
      <c r="G489" s="150"/>
    </row>
    <row r="490" spans="1:18" ht="15" x14ac:dyDescent="0.25">
      <c r="D490" s="150"/>
      <c r="G490" s="150"/>
    </row>
    <row r="491" spans="1:18" ht="15" x14ac:dyDescent="0.25">
      <c r="D491" s="150"/>
      <c r="G491" s="150"/>
    </row>
    <row r="492" spans="1:18" ht="15" x14ac:dyDescent="0.25">
      <c r="D492" s="150"/>
      <c r="G492" s="150"/>
    </row>
    <row r="493" spans="1:18" thickBot="1" x14ac:dyDescent="0.3">
      <c r="D493" s="150"/>
      <c r="G493" s="150"/>
    </row>
  </sheetData>
  <sheetProtection algorithmName="SHA-512" hashValue="9+F1BtpJdZ35yvktmY6wS1T2KLJHToa2ZQznOrxEH3O7ajuEoDFWo7r0p6l2the/27ANb03ffwBDM430nKXcNA==" saltValue="DNH8o3sSYANmEBSiWqeHcA==" spinCount="100000" sheet="1" objects="1" scenarios="1"/>
  <dataConsolidate/>
  <mergeCells count="18">
    <mergeCell ref="AG10:AH10"/>
    <mergeCell ref="AJ10:AK10"/>
    <mergeCell ref="AM10:AN10"/>
    <mergeCell ref="M26:O26"/>
    <mergeCell ref="M28:O28"/>
    <mergeCell ref="E1:F1"/>
    <mergeCell ref="A1:C1"/>
    <mergeCell ref="H3:J3"/>
    <mergeCell ref="B2:B44"/>
    <mergeCell ref="D1:D1048576"/>
    <mergeCell ref="G1:G1048576"/>
    <mergeCell ref="H1:Q1"/>
    <mergeCell ref="M29:O29"/>
    <mergeCell ref="M27:O27"/>
    <mergeCell ref="P33:Q33"/>
    <mergeCell ref="M31:N31"/>
    <mergeCell ref="P10:Q10"/>
    <mergeCell ref="E27:F27"/>
  </mergeCells>
  <conditionalFormatting sqref="H28">
    <cfRule type="cellIs" dxfId="11" priority="12" operator="equal">
      <formula>"Is this job new?"</formula>
    </cfRule>
  </conditionalFormatting>
  <conditionalFormatting sqref="J28">
    <cfRule type="cellIs" dxfId="10" priority="11" operator="equal">
      <formula>"Is this job new?"</formula>
    </cfRule>
  </conditionalFormatting>
  <conditionalFormatting sqref="L35">
    <cfRule type="cellIs" dxfId="9" priority="10" operator="greaterThan">
      <formula>$O$14</formula>
    </cfRule>
  </conditionalFormatting>
  <conditionalFormatting sqref="L36">
    <cfRule type="cellIs" dxfId="8" priority="9" operator="greaterThan">
      <formula>$M$28</formula>
    </cfRule>
  </conditionalFormatting>
  <conditionalFormatting sqref="L37">
    <cfRule type="cellIs" dxfId="7" priority="8" operator="greaterThan">
      <formula>$M$29</formula>
    </cfRule>
  </conditionalFormatting>
  <conditionalFormatting sqref="M27:O27">
    <cfRule type="cellIs" dxfId="6" priority="7" operator="lessThan">
      <formula>$L$35</formula>
    </cfRule>
  </conditionalFormatting>
  <conditionalFormatting sqref="Q21">
    <cfRule type="cellIs" dxfId="5" priority="6" operator="greaterThan">
      <formula>$Q$20</formula>
    </cfRule>
  </conditionalFormatting>
  <conditionalFormatting sqref="Q23">
    <cfRule type="cellIs" dxfId="4" priority="4" operator="greaterThan">
      <formula>$Q$19</formula>
    </cfRule>
    <cfRule type="cellIs" dxfId="3" priority="5" operator="lessThan">
      <formula>$Q$19</formula>
    </cfRule>
  </conditionalFormatting>
  <conditionalFormatting sqref="AY23">
    <cfRule type="cellIs" dxfId="2" priority="3" operator="equal">
      <formula>$H$26</formula>
    </cfRule>
  </conditionalFormatting>
  <conditionalFormatting sqref="AY21">
    <cfRule type="cellIs" dxfId="1" priority="2" operator="equal">
      <formula>4438</formula>
    </cfRule>
  </conditionalFormatting>
  <conditionalFormatting sqref="Q32">
    <cfRule type="cellIs" dxfId="0" priority="1" operator="greaterThan">
      <formula>0.45</formula>
    </cfRule>
  </conditionalFormatting>
  <dataValidations count="16">
    <dataValidation type="list" allowBlank="1" showInputMessage="1" showErrorMessage="1" sqref="A5 C5 E5:F5" xr:uid="{B63ECE32-81B9-44FA-83DE-CE02885C08E2}">
      <formula1>$AD$2:$AD$7</formula1>
    </dataValidation>
    <dataValidation type="list" allowBlank="1" showInputMessage="1" showErrorMessage="1" sqref="A29 E45:F45 A41 C41 C29 L7 L9" xr:uid="{7115242A-BC30-4BD6-9FE7-A810B7F40958}">
      <formula1>$AI$1:$AI$3</formula1>
    </dataValidation>
    <dataValidation type="list" allowBlank="1" showInputMessage="1" showErrorMessage="1" sqref="A11 C11" xr:uid="{6CC952EE-7151-4027-AADF-856AD9DA604B}">
      <formula1>$AC$2:$AC$4</formula1>
    </dataValidation>
    <dataValidation type="custom" allowBlank="1" showInputMessage="1" showErrorMessage="1" sqref="A26 A38 A36 A34 P35 A32 A40 A42 A44:A1048576 C44:C1048576 A22:A24 A28 A30 A4 A10 A14 A8 A6 AB66:AQ1048576 H25 K31:K32 G1:H1 P29:P30 K33:O37 Q12:Q19 J32:J34 C6 K11 C8 C14 C10 I11:I23 C4 C30 E26:F26 J30 H35:H41 K15:K18 A2:C2 K3:K6 E42:F42 E40:F40 E38:F38 E36:F36 E44:F44 E46:F46 E48:F1048576 H48:J1048576 K40:O1048576 E34:F34 H3 AW38:AW1048576 BB38:BB1048576 C28 C22:C24 B45:B1048576 C42 C40 C32 C34 C36 C38 C26 C20 I5:I9 D1 A20 I25:I26 J25 BB24:BB31 AW25:AW31 AR1:AW24 AR25:AV1048576 P22:Q24 K19:L24 BB1:XFD23 BC24:XFD1048576 I28:I29 H30:I34 H2:K2 Q25 P27:Q28 K26:O30 Q8:Q10 P7:Q7 P4:Q5 R3:AA1048576 M2:AA2 R1:AA1 P9:P20 P6 M3:O18 P3 M32:O32 P31:Q34 P41:Q1048576 H42:I43 J43 E27:F31" xr:uid="{1E51A267-26CE-4480-A070-3F4A2C5BEC11}">
      <formula1>"*"""""</formula1>
    </dataValidation>
    <dataValidation type="list" allowBlank="1" showInputMessage="1" showErrorMessage="1" sqref="L17 L3" xr:uid="{E42AE4DB-1EFA-4362-8FB9-DDC87B423E1A}">
      <formula1>$AI$4:$AI$7</formula1>
    </dataValidation>
    <dataValidation type="list" allowBlank="1" showInputMessage="1" showErrorMessage="1" sqref="L15" xr:uid="{22E369A0-8B6A-4123-8BDD-2B284C1E2E9A}">
      <formula1>$AC$32:$AC$35</formula1>
    </dataValidation>
    <dataValidation type="list" showInputMessage="1" showErrorMessage="1" sqref="L16" xr:uid="{7BB188AA-3822-45BD-8021-E98162E681C3}">
      <formula1>$AI$1:$AI$3</formula1>
    </dataValidation>
    <dataValidation type="list" allowBlank="1" showInputMessage="1" showErrorMessage="1" sqref="P8" xr:uid="{535D39E2-2E53-4157-ACC1-1ABDA18A918B}">
      <formula1>$AH$19:$AH$22</formula1>
    </dataValidation>
    <dataValidation type="list" allowBlank="1" showInputMessage="1" showErrorMessage="1" sqref="H29" xr:uid="{64B83890-1CF6-42FC-AD8B-0F4B40A38BAD}">
      <formula1>$AG$5:$AG$7</formula1>
    </dataValidation>
    <dataValidation type="list" allowBlank="1" showInputMessage="1" showErrorMessage="1" sqref="H26" xr:uid="{6300CF33-18D1-4207-AFFC-139323218B69}">
      <formula1>$AX$31:$AX$37</formula1>
    </dataValidation>
    <dataValidation type="list" allowBlank="1" showInputMessage="1" showErrorMessage="1" sqref="E13:F13 E17:F17" xr:uid="{34158655-9117-4091-89F5-04AE3D81A691}">
      <formula1>$AG$43:$AG$50</formula1>
    </dataValidation>
    <dataValidation type="list" allowBlank="1" showInputMessage="1" showErrorMessage="1" sqref="L2" xr:uid="{59079DD0-54D6-432A-AD82-F18BCF7B64D6}">
      <formula1>$AR$1:$AR$92</formula1>
    </dataValidation>
    <dataValidation type="list" allowBlank="1" showInputMessage="1" showErrorMessage="1" sqref="Q21" xr:uid="{BAAF1C13-5BCA-458F-9173-40AF7F7B6F43}">
      <formula1>$AP$9:$AP$75</formula1>
    </dataValidation>
    <dataValidation type="list" allowBlank="1" showInputMessage="1" showErrorMessage="1" sqref="J26" xr:uid="{EF580E2C-18AD-465F-82BA-966A826D6B27}">
      <formula1>$BA$32:$BA$37</formula1>
    </dataValidation>
    <dataValidation type="list" allowBlank="1" showInputMessage="1" showErrorMessage="1" sqref="A17 C17" xr:uid="{22659330-0B54-4590-BAA7-8243442A37D5}">
      <formula1>$AL$1:$AL$7</formula1>
    </dataValidation>
    <dataValidation type="list" allowBlank="1" showInputMessage="1" showErrorMessage="1" sqref="J29" xr:uid="{F967D328-1EAC-4225-ACFB-F6C873D4D8E5}">
      <formula1>$AH$5:$AH$7</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dcterms:created xsi:type="dcterms:W3CDTF">2020-10-16T17:03:39Z</dcterms:created>
  <dcterms:modified xsi:type="dcterms:W3CDTF">2020-11-04T00:38:29Z</dcterms:modified>
</cp:coreProperties>
</file>