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Final Concept\Web Calcs\Final Version\"/>
    </mc:Choice>
  </mc:AlternateContent>
  <xr:revisionPtr revIDLastSave="0" documentId="13_ncr:1_{D25FA1BE-2CDE-40D0-938D-5122A0779CD9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IHCDA" sheetId="2" r:id="rId1"/>
    <sheet name="Table 1" sheetId="1" r:id="rId2"/>
  </sheets>
  <definedNames>
    <definedName name="_xlnm.Print_Area" localSheetId="0">IHCDA!$A$1:$L$32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12" i="2" l="1"/>
  <c r="H26" i="2"/>
  <c r="Q12" i="2"/>
  <c r="R12" i="2"/>
  <c r="B25" i="2" l="1"/>
  <c r="C29" i="2" s="1"/>
  <c r="I13" i="2"/>
  <c r="B19" i="2"/>
  <c r="E21" i="2" s="1"/>
  <c r="Q5" i="2"/>
  <c r="Q6" i="2" s="1"/>
  <c r="G4" i="1"/>
  <c r="G3" i="1"/>
  <c r="G8" i="1" s="1" a="1"/>
  <c r="G8" i="1" s="1"/>
  <c r="E31" i="2" s="1"/>
  <c r="B9" i="2" s="1"/>
  <c r="E30" i="2"/>
  <c r="B29" i="2" l="1"/>
  <c r="I14" i="2"/>
  <c r="K14" i="2" s="1"/>
  <c r="Q3" i="1"/>
  <c r="Q2" i="1"/>
  <c r="K24" i="2"/>
  <c r="K21" i="2"/>
  <c r="I21" i="2"/>
  <c r="I20" i="2"/>
  <c r="E20" i="2"/>
  <c r="N11" i="2" s="1"/>
  <c r="E19" i="2"/>
  <c r="N10" i="2" s="1"/>
  <c r="F21" i="2"/>
  <c r="I15" i="2"/>
  <c r="K15" i="2" s="1"/>
  <c r="N13" i="2"/>
  <c r="K13" i="2"/>
  <c r="B13" i="2"/>
  <c r="B15" i="2" s="1"/>
  <c r="C15" i="2" s="1"/>
  <c r="K11" i="2"/>
  <c r="I11" i="2"/>
  <c r="K10" i="2"/>
  <c r="I10" i="2"/>
  <c r="K9" i="2"/>
  <c r="K19" i="2" s="1"/>
  <c r="K23" i="2" s="1"/>
  <c r="I9" i="2"/>
  <c r="I19" i="2" s="1"/>
  <c r="I23" i="2" s="1"/>
  <c r="E9" i="2"/>
  <c r="C7" i="2"/>
  <c r="C5" i="2"/>
  <c r="F4" i="2"/>
  <c r="F9" i="2" s="1"/>
  <c r="N18" i="2" l="1"/>
  <c r="H2" i="2" s="1"/>
  <c r="F16" i="2"/>
  <c r="F19" i="2"/>
  <c r="E16" i="2"/>
  <c r="E22" i="2" s="1"/>
  <c r="B21" i="2" s="1"/>
  <c r="B23" i="2" s="1"/>
  <c r="Q7" i="2" s="1"/>
  <c r="Q11" i="2" s="1"/>
  <c r="Q13" i="2" s="1"/>
  <c r="C23" i="2" s="1"/>
  <c r="F20" i="2"/>
  <c r="E24" i="2"/>
  <c r="F24" i="2" s="1"/>
  <c r="I24" i="2"/>
  <c r="Q9" i="2" l="1"/>
  <c r="F22" i="2"/>
  <c r="B27" i="2" s="1"/>
  <c r="B31" i="2" s="1"/>
  <c r="R7" i="2" s="1"/>
  <c r="R11" i="2" s="1"/>
  <c r="R13" i="2" s="1"/>
  <c r="C31" i="2" s="1"/>
  <c r="F25" i="2" s="1"/>
  <c r="N20" i="2" l="1"/>
  <c r="F26" i="2"/>
  <c r="J5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<sst xmlns="http://schemas.openxmlformats.org/spreadsheetml/2006/main" count="374" uniqueCount="165">
  <si>
    <r>
      <rPr>
        <sz val="11"/>
        <rFont val="Arial"/>
        <family val="2"/>
      </rPr>
      <t>County</t>
    </r>
  </si>
  <si>
    <r>
      <rPr>
        <sz val="11"/>
        <rFont val="Arial"/>
        <family val="2"/>
      </rPr>
      <t>Acquisition Limit</t>
    </r>
  </si>
  <si>
    <r>
      <rPr>
        <sz val="11"/>
        <rFont val="Arial"/>
        <family val="2"/>
      </rPr>
      <t>Adams</t>
    </r>
  </si>
  <si>
    <r>
      <rPr>
        <sz val="11"/>
        <rFont val="Arial"/>
        <family val="2"/>
      </rPr>
      <t>Allen+</t>
    </r>
  </si>
  <si>
    <r>
      <rPr>
        <sz val="11"/>
        <rFont val="Arial"/>
        <family val="2"/>
      </rPr>
      <t>Bartholomew</t>
    </r>
  </si>
  <si>
    <r>
      <rPr>
        <sz val="11"/>
        <rFont val="Arial"/>
        <family val="2"/>
      </rPr>
      <t>Benton</t>
    </r>
  </si>
  <si>
    <r>
      <rPr>
        <sz val="11"/>
        <rFont val="Arial"/>
        <family val="2"/>
      </rPr>
      <t>Blackford</t>
    </r>
  </si>
  <si>
    <r>
      <rPr>
        <sz val="11"/>
        <rFont val="Arial"/>
        <family val="2"/>
      </rPr>
      <t>Boone</t>
    </r>
  </si>
  <si>
    <r>
      <rPr>
        <sz val="11"/>
        <rFont val="Arial"/>
        <family val="2"/>
      </rPr>
      <t>Brown*</t>
    </r>
  </si>
  <si>
    <r>
      <rPr>
        <sz val="11"/>
        <rFont val="Arial"/>
        <family val="2"/>
      </rPr>
      <t>Carroll</t>
    </r>
  </si>
  <si>
    <r>
      <rPr>
        <sz val="11"/>
        <rFont val="Arial"/>
        <family val="2"/>
      </rPr>
      <t>Cass</t>
    </r>
  </si>
  <si>
    <r>
      <rPr>
        <sz val="11"/>
        <rFont val="Arial"/>
        <family val="2"/>
      </rPr>
      <t>Clark+</t>
    </r>
  </si>
  <si>
    <r>
      <rPr>
        <sz val="11"/>
        <rFont val="Arial"/>
        <family val="2"/>
      </rPr>
      <t>Clay</t>
    </r>
  </si>
  <si>
    <r>
      <rPr>
        <sz val="11"/>
        <rFont val="Arial"/>
        <family val="2"/>
      </rPr>
      <t>Clinton*</t>
    </r>
  </si>
  <si>
    <r>
      <rPr>
        <sz val="11"/>
        <rFont val="Arial"/>
        <family val="2"/>
      </rPr>
      <t>Crawford*</t>
    </r>
  </si>
  <si>
    <r>
      <rPr>
        <sz val="11"/>
        <rFont val="Arial"/>
        <family val="2"/>
      </rPr>
      <t>Daviess*</t>
    </r>
  </si>
  <si>
    <r>
      <rPr>
        <sz val="11"/>
        <rFont val="Arial"/>
        <family val="2"/>
      </rPr>
      <t>Dearborn*</t>
    </r>
  </si>
  <si>
    <r>
      <rPr>
        <sz val="11"/>
        <rFont val="Arial"/>
        <family val="2"/>
      </rPr>
      <t>Decatur*</t>
    </r>
  </si>
  <si>
    <r>
      <rPr>
        <sz val="11"/>
        <rFont val="Arial"/>
        <family val="2"/>
      </rPr>
      <t>DeKalb</t>
    </r>
  </si>
  <si>
    <r>
      <rPr>
        <sz val="11"/>
        <rFont val="Arial"/>
        <family val="2"/>
      </rPr>
      <t>Delaware+</t>
    </r>
  </si>
  <si>
    <r>
      <rPr>
        <sz val="11"/>
        <rFont val="Arial"/>
        <family val="2"/>
      </rPr>
      <t>Dubois</t>
    </r>
  </si>
  <si>
    <r>
      <rPr>
        <sz val="11"/>
        <rFont val="Arial"/>
        <family val="2"/>
      </rPr>
      <t>Elkhart+</t>
    </r>
  </si>
  <si>
    <r>
      <rPr>
        <sz val="11"/>
        <rFont val="Arial"/>
        <family val="2"/>
      </rPr>
      <t>Fayette*</t>
    </r>
  </si>
  <si>
    <r>
      <rPr>
        <sz val="11"/>
        <rFont val="Arial"/>
        <family val="2"/>
      </rPr>
      <t>Floyd+</t>
    </r>
  </si>
  <si>
    <r>
      <rPr>
        <sz val="11"/>
        <rFont val="Arial"/>
        <family val="2"/>
      </rPr>
      <t>Fountain</t>
    </r>
  </si>
  <si>
    <r>
      <rPr>
        <sz val="11"/>
        <rFont val="Arial"/>
        <family val="2"/>
      </rPr>
      <t>Franklin*</t>
    </r>
  </si>
  <si>
    <r>
      <rPr>
        <sz val="11"/>
        <rFont val="Arial"/>
        <family val="2"/>
      </rPr>
      <t>Fulton*</t>
    </r>
  </si>
  <si>
    <r>
      <rPr>
        <sz val="11"/>
        <rFont val="Arial"/>
        <family val="2"/>
      </rPr>
      <t>Gibson</t>
    </r>
  </si>
  <si>
    <r>
      <rPr>
        <sz val="11"/>
        <rFont val="Arial"/>
        <family val="2"/>
      </rPr>
      <t>Grant+</t>
    </r>
  </si>
  <si>
    <r>
      <rPr>
        <sz val="11"/>
        <rFont val="Arial"/>
        <family val="2"/>
      </rPr>
      <t>Greene*</t>
    </r>
  </si>
  <si>
    <r>
      <rPr>
        <sz val="11"/>
        <rFont val="Arial"/>
        <family val="2"/>
      </rPr>
      <t>Hamilton</t>
    </r>
  </si>
  <si>
    <r>
      <rPr>
        <sz val="11"/>
        <rFont val="Arial"/>
        <family val="2"/>
      </rPr>
      <t>Hancock</t>
    </r>
  </si>
  <si>
    <r>
      <rPr>
        <sz val="11"/>
        <rFont val="Arial"/>
        <family val="2"/>
      </rPr>
      <t>Harrison</t>
    </r>
  </si>
  <si>
    <r>
      <rPr>
        <sz val="11"/>
        <rFont val="Arial"/>
        <family val="2"/>
      </rPr>
      <t>"+" - Census Designated Tract</t>
    </r>
  </si>
  <si>
    <r>
      <rPr>
        <sz val="11"/>
        <rFont val="Arial"/>
        <family val="2"/>
      </rPr>
      <t>"*" - Census Designated County</t>
    </r>
  </si>
  <si>
    <r>
      <rPr>
        <sz val="11"/>
        <rFont val="Arial"/>
        <family val="2"/>
      </rPr>
      <t>Hendricks</t>
    </r>
  </si>
  <si>
    <r>
      <rPr>
        <sz val="11"/>
        <rFont val="Arial"/>
        <family val="2"/>
      </rPr>
      <t>Henry+</t>
    </r>
  </si>
  <si>
    <r>
      <rPr>
        <sz val="11"/>
        <rFont val="Arial"/>
        <family val="2"/>
      </rPr>
      <t>Howard+</t>
    </r>
  </si>
  <si>
    <r>
      <rPr>
        <sz val="11"/>
        <rFont val="Arial"/>
        <family val="2"/>
      </rPr>
      <t>Huntington</t>
    </r>
  </si>
  <si>
    <r>
      <rPr>
        <sz val="11"/>
        <rFont val="Arial"/>
        <family val="2"/>
      </rPr>
      <t>Jackson*</t>
    </r>
  </si>
  <si>
    <r>
      <rPr>
        <sz val="11"/>
        <rFont val="Arial"/>
        <family val="2"/>
      </rPr>
      <t>Jasper*</t>
    </r>
  </si>
  <si>
    <r>
      <rPr>
        <sz val="11"/>
        <rFont val="Arial"/>
        <family val="2"/>
      </rPr>
      <t>Jay+</t>
    </r>
  </si>
  <si>
    <r>
      <rPr>
        <sz val="11"/>
        <rFont val="Arial"/>
        <family val="2"/>
      </rPr>
      <t>Jefferson*</t>
    </r>
  </si>
  <si>
    <r>
      <rPr>
        <sz val="11"/>
        <rFont val="Arial"/>
        <family val="2"/>
      </rPr>
      <t>Jennings</t>
    </r>
  </si>
  <si>
    <r>
      <rPr>
        <sz val="11"/>
        <rFont val="Arial"/>
        <family val="2"/>
      </rPr>
      <t>Johnson</t>
    </r>
  </si>
  <si>
    <r>
      <rPr>
        <sz val="11"/>
        <rFont val="Arial"/>
        <family val="2"/>
      </rPr>
      <t>Knox*</t>
    </r>
  </si>
  <si>
    <r>
      <rPr>
        <sz val="11"/>
        <rFont val="Arial"/>
        <family val="2"/>
      </rPr>
      <t>Kosciusko</t>
    </r>
  </si>
  <si>
    <r>
      <rPr>
        <sz val="11"/>
        <rFont val="Arial"/>
        <family val="2"/>
      </rPr>
      <t>LaGrange</t>
    </r>
  </si>
  <si>
    <r>
      <rPr>
        <sz val="11"/>
        <rFont val="Arial"/>
        <family val="2"/>
      </rPr>
      <t>Lake+</t>
    </r>
  </si>
  <si>
    <r>
      <rPr>
        <sz val="11"/>
        <rFont val="Arial"/>
        <family val="2"/>
      </rPr>
      <t>LaPorte+</t>
    </r>
  </si>
  <si>
    <r>
      <rPr>
        <sz val="11"/>
        <rFont val="Arial"/>
        <family val="2"/>
      </rPr>
      <t>Lawrence*</t>
    </r>
  </si>
  <si>
    <r>
      <rPr>
        <sz val="11"/>
        <rFont val="Arial"/>
        <family val="2"/>
      </rPr>
      <t>Madison+</t>
    </r>
  </si>
  <si>
    <r>
      <rPr>
        <sz val="11"/>
        <rFont val="Arial"/>
        <family val="2"/>
      </rPr>
      <t>Marion+</t>
    </r>
  </si>
  <si>
    <r>
      <rPr>
        <sz val="11"/>
        <rFont val="Arial"/>
        <family val="2"/>
      </rPr>
      <t>Marshall</t>
    </r>
  </si>
  <si>
    <r>
      <rPr>
        <sz val="11"/>
        <rFont val="Arial"/>
        <family val="2"/>
      </rPr>
      <t>Martin</t>
    </r>
  </si>
  <si>
    <r>
      <rPr>
        <sz val="11"/>
        <rFont val="Arial"/>
        <family val="2"/>
      </rPr>
      <t>Miami*</t>
    </r>
  </si>
  <si>
    <r>
      <rPr>
        <sz val="11"/>
        <rFont val="Arial"/>
        <family val="2"/>
      </rPr>
      <t>Monroe+</t>
    </r>
  </si>
  <si>
    <r>
      <rPr>
        <sz val="11"/>
        <rFont val="Arial"/>
        <family val="2"/>
      </rPr>
      <t>Montgomery</t>
    </r>
  </si>
  <si>
    <r>
      <rPr>
        <sz val="11"/>
        <rFont val="Arial"/>
        <family val="2"/>
      </rPr>
      <t>Morgan</t>
    </r>
  </si>
  <si>
    <r>
      <rPr>
        <sz val="11"/>
        <rFont val="Arial"/>
        <family val="2"/>
      </rPr>
      <t>Newton</t>
    </r>
  </si>
  <si>
    <r>
      <rPr>
        <sz val="11"/>
        <rFont val="Arial"/>
        <family val="2"/>
      </rPr>
      <t>Noble</t>
    </r>
  </si>
  <si>
    <r>
      <rPr>
        <sz val="11"/>
        <rFont val="Arial"/>
        <family val="2"/>
      </rPr>
      <t>Ohio*</t>
    </r>
  </si>
  <si>
    <r>
      <rPr>
        <sz val="11"/>
        <rFont val="Arial"/>
        <family val="2"/>
      </rPr>
      <t>Orange*</t>
    </r>
  </si>
  <si>
    <r>
      <rPr>
        <sz val="11"/>
        <rFont val="Arial"/>
        <family val="2"/>
      </rPr>
      <t>Owen*</t>
    </r>
  </si>
  <si>
    <r>
      <rPr>
        <sz val="11"/>
        <rFont val="Arial"/>
        <family val="2"/>
      </rPr>
      <t>Parke*</t>
    </r>
  </si>
  <si>
    <r>
      <rPr>
        <sz val="11"/>
        <rFont val="Arial"/>
        <family val="2"/>
      </rPr>
      <t>Perry*</t>
    </r>
  </si>
  <si>
    <r>
      <rPr>
        <sz val="11"/>
        <rFont val="Arial"/>
        <family val="2"/>
      </rPr>
      <t>Pike*</t>
    </r>
  </si>
  <si>
    <r>
      <rPr>
        <sz val="11"/>
        <rFont val="Arial"/>
        <family val="2"/>
      </rPr>
      <t>Porter</t>
    </r>
  </si>
  <si>
    <r>
      <rPr>
        <sz val="11"/>
        <rFont val="Arial"/>
        <family val="2"/>
      </rPr>
      <t>Posey</t>
    </r>
  </si>
  <si>
    <r>
      <rPr>
        <sz val="11"/>
        <rFont val="Arial"/>
        <family val="2"/>
      </rPr>
      <t>Pulaski</t>
    </r>
  </si>
  <si>
    <r>
      <rPr>
        <sz val="11"/>
        <rFont val="Arial"/>
        <family val="2"/>
      </rPr>
      <t>Putnam</t>
    </r>
  </si>
  <si>
    <r>
      <rPr>
        <sz val="11"/>
        <rFont val="Arial"/>
        <family val="2"/>
      </rPr>
      <t>Randolph+</t>
    </r>
  </si>
  <si>
    <r>
      <rPr>
        <sz val="11"/>
        <rFont val="Arial"/>
        <family val="2"/>
      </rPr>
      <t>Ripley</t>
    </r>
  </si>
  <si>
    <r>
      <rPr>
        <sz val="11"/>
        <rFont val="Arial"/>
        <family val="2"/>
      </rPr>
      <t>Rush*</t>
    </r>
  </si>
  <si>
    <r>
      <rPr>
        <sz val="11"/>
        <rFont val="Arial"/>
        <family val="2"/>
      </rPr>
      <t>St. Joseph+</t>
    </r>
  </si>
  <si>
    <r>
      <rPr>
        <sz val="11"/>
        <rFont val="Arial"/>
        <family val="2"/>
      </rPr>
      <t>Scott*</t>
    </r>
  </si>
  <si>
    <r>
      <rPr>
        <sz val="11"/>
        <rFont val="Arial"/>
        <family val="2"/>
      </rPr>
      <t>Shelby*</t>
    </r>
  </si>
  <si>
    <r>
      <rPr>
        <sz val="11"/>
        <rFont val="Arial"/>
        <family val="2"/>
      </rPr>
      <t>Spencer*</t>
    </r>
  </si>
  <si>
    <r>
      <rPr>
        <sz val="11"/>
        <rFont val="Arial"/>
        <family val="2"/>
      </rPr>
      <t>Starke</t>
    </r>
  </si>
  <si>
    <r>
      <rPr>
        <sz val="11"/>
        <rFont val="Arial"/>
        <family val="2"/>
      </rPr>
      <t>Steuben</t>
    </r>
  </si>
  <si>
    <r>
      <rPr>
        <sz val="11"/>
        <rFont val="Arial"/>
        <family val="2"/>
      </rPr>
      <t>Sullivan</t>
    </r>
  </si>
  <si>
    <r>
      <rPr>
        <sz val="11"/>
        <rFont val="Arial"/>
        <family val="2"/>
      </rPr>
      <t>Switzerland</t>
    </r>
  </si>
  <si>
    <r>
      <rPr>
        <sz val="11"/>
        <rFont val="Arial"/>
        <family val="2"/>
      </rPr>
      <t>Tippecanoe+</t>
    </r>
  </si>
  <si>
    <r>
      <rPr>
        <sz val="11"/>
        <rFont val="Arial"/>
        <family val="2"/>
      </rPr>
      <t>Tipton</t>
    </r>
  </si>
  <si>
    <r>
      <rPr>
        <sz val="11"/>
        <rFont val="Arial"/>
        <family val="2"/>
      </rPr>
      <t>Union</t>
    </r>
  </si>
  <si>
    <r>
      <rPr>
        <sz val="11"/>
        <rFont val="Arial"/>
        <family val="2"/>
      </rPr>
      <t>Vanderburgh+</t>
    </r>
  </si>
  <si>
    <r>
      <rPr>
        <sz val="11"/>
        <rFont val="Arial"/>
        <family val="2"/>
      </rPr>
      <t>Vermillion*</t>
    </r>
  </si>
  <si>
    <r>
      <rPr>
        <sz val="11"/>
        <rFont val="Arial"/>
        <family val="2"/>
      </rPr>
      <t>Vigo*</t>
    </r>
  </si>
  <si>
    <r>
      <rPr>
        <sz val="11"/>
        <rFont val="Arial"/>
        <family val="2"/>
      </rPr>
      <t>Wabash</t>
    </r>
  </si>
  <si>
    <r>
      <rPr>
        <sz val="11"/>
        <rFont val="Arial"/>
        <family val="2"/>
      </rPr>
      <t>Warren</t>
    </r>
  </si>
  <si>
    <r>
      <rPr>
        <sz val="11"/>
        <rFont val="Arial"/>
        <family val="2"/>
      </rPr>
      <t>Warrick</t>
    </r>
  </si>
  <si>
    <r>
      <rPr>
        <sz val="11"/>
        <rFont val="Arial"/>
        <family val="2"/>
      </rPr>
      <t>Washington*</t>
    </r>
  </si>
  <si>
    <r>
      <rPr>
        <sz val="11"/>
        <rFont val="Arial"/>
        <family val="2"/>
      </rPr>
      <t>Wayne*</t>
    </r>
  </si>
  <si>
    <r>
      <rPr>
        <sz val="11"/>
        <rFont val="Arial"/>
        <family val="2"/>
      </rPr>
      <t>Wells</t>
    </r>
  </si>
  <si>
    <r>
      <rPr>
        <sz val="11"/>
        <rFont val="Arial"/>
        <family val="2"/>
      </rPr>
      <t>White</t>
    </r>
  </si>
  <si>
    <r>
      <rPr>
        <sz val="11"/>
        <rFont val="Arial"/>
        <family val="2"/>
      </rPr>
      <t>Whitley</t>
    </r>
  </si>
  <si>
    <t>Borrower</t>
  </si>
  <si>
    <t xml:space="preserve"> </t>
  </si>
  <si>
    <t>TYPE</t>
  </si>
  <si>
    <t>BALANCE</t>
  </si>
  <si>
    <t>PAYMENTS</t>
  </si>
  <si>
    <t>MORTGAGE</t>
  </si>
  <si>
    <t>Assets Available for Purchase</t>
  </si>
  <si>
    <t>AUTO</t>
  </si>
  <si>
    <t>EDUCATION</t>
  </si>
  <si>
    <t>Credit Score</t>
  </si>
  <si>
    <t>OTHER INSTALLMENT</t>
  </si>
  <si>
    <t>Needed Concessions</t>
  </si>
  <si>
    <t>OPEN</t>
  </si>
  <si>
    <t>Borrower total income</t>
  </si>
  <si>
    <t>REVOLVING</t>
  </si>
  <si>
    <t>First Mortgage 3.5%</t>
  </si>
  <si>
    <t>Closing Costs</t>
  </si>
  <si>
    <t>OTHER</t>
  </si>
  <si>
    <t>LLPA</t>
  </si>
  <si>
    <t>Median Income</t>
  </si>
  <si>
    <t>(Print to .PDF)</t>
  </si>
  <si>
    <t>TOTAL</t>
  </si>
  <si>
    <t>Purchase Price</t>
  </si>
  <si>
    <t>Junk</t>
  </si>
  <si>
    <t>Interest Rate</t>
  </si>
  <si>
    <t>Taxes</t>
  </si>
  <si>
    <t>Multiplier</t>
  </si>
  <si>
    <t>Term In Years</t>
  </si>
  <si>
    <t>HOI</t>
  </si>
  <si>
    <t>Pmt's per Year</t>
  </si>
  <si>
    <t>Origination</t>
  </si>
  <si>
    <t>Maximum Allowable</t>
  </si>
  <si>
    <t>First Mortgage Rate</t>
  </si>
  <si>
    <t>Down Payment %</t>
  </si>
  <si>
    <t>Title</t>
  </si>
  <si>
    <t>Down Payment $</t>
  </si>
  <si>
    <t xml:space="preserve">Income </t>
  </si>
  <si>
    <t>Loan Amount</t>
  </si>
  <si>
    <t>Miscellaneous</t>
  </si>
  <si>
    <t>First Payment</t>
  </si>
  <si>
    <t>Second Payment</t>
  </si>
  <si>
    <t>Second Mortgage 3.5%</t>
  </si>
  <si>
    <t>3.5% Assistance</t>
  </si>
  <si>
    <t>Insurance</t>
  </si>
  <si>
    <t>Monthly Payment</t>
  </si>
  <si>
    <t>Mortgage Insurance</t>
  </si>
  <si>
    <t>Total</t>
  </si>
  <si>
    <t>Debt to Income</t>
  </si>
  <si>
    <t>Closing Costs Estimate</t>
  </si>
  <si>
    <t>Extra</t>
  </si>
  <si>
    <t>Concessions</t>
  </si>
  <si>
    <t>Excess for Closing Costs</t>
  </si>
  <si>
    <t>Second Mortgage Rate</t>
  </si>
  <si>
    <t>County</t>
  </si>
  <si>
    <t>Household Size</t>
  </si>
  <si>
    <t>Acquisition Limit</t>
  </si>
  <si>
    <t>Income Limit</t>
  </si>
  <si>
    <t>1 or 2</t>
  </si>
  <si>
    <t>3 plus</t>
  </si>
  <si>
    <t>`</t>
  </si>
  <si>
    <t>Acquistion and Income Limits</t>
  </si>
  <si>
    <t>Appraised Value</t>
  </si>
  <si>
    <t>6% Assistance</t>
  </si>
  <si>
    <t>IHCDA</t>
  </si>
  <si>
    <t>Hamilton</t>
  </si>
  <si>
    <t>if(B17-B19)*1.0175+(B25-B19)&lt;B18,"Eligible","Not Eligible")</t>
  </si>
  <si>
    <t>Ask Mark Appraised Value Max with 106%</t>
  </si>
  <si>
    <t>First Mortgage 6%</t>
  </si>
  <si>
    <t>Second Mortgage 6%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</si>
</sst>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8" formatCode="&quot;$&quot;#,##0.00_);[Red]\(&quot;$&quot;#,##0.00\)"/>
    <numFmt numFmtId="44" formatCode="_(&quot;$&quot;* #,##0.00_);_(&quot;$&quot;* \(#,##0.00\);_(&quot;$&quot;* &quot;-&quot;??_);_(@_)"/>
    <numFmt numFmtId="164" formatCode="\$#,##0"/>
    <numFmt numFmtId="165" formatCode="&quot;$&quot;#,##0"/>
    <numFmt numFmtId="166" formatCode="&quot;$&quot;#,##0.00"/>
    <numFmt numFmtId="167" formatCode="0.0%"/>
    <numFmt numFmtId="168" formatCode="0.000%"/>
    <numFmt numFmtId="169" formatCode="&quot;$&quot;#,##0.0"/>
  </numFmts>
  <fonts count="20" x14ac:knownFonts="1">
    <font>
      <sz val="10"/>
      <color rgb="FF000000"/>
      <name val="Times New Roman"/>
      <charset val="204"/>
    </font>
    <font>
      <sz val="11"/>
      <color theme="1"/>
      <name val="Calibri"/>
      <family val="2"/>
      <scheme val="minor"/>
    </font>
    <font>
      <sz val="11"/>
      <name val="Arial"/>
      <family val="2"/>
    </font>
    <font>
      <sz val="11"/>
      <color rgb="FF000000"/>
      <name val="Arial"/>
      <family val="2"/>
    </font>
    <font>
      <sz val="10"/>
      <color rgb="FF000000"/>
      <name val="Times New Roman"/>
      <family val="1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0"/>
      <color theme="10"/>
      <name val="Times New Roman"/>
      <family val="1"/>
    </font>
    <font>
      <b/>
      <sz val="7"/>
      <color rgb="FF000000"/>
      <name val="Arial"/>
      <family val="2"/>
    </font>
    <font>
      <b/>
      <sz val="8"/>
      <color rgb="FF000000"/>
      <name val="Arial"/>
      <family val="2"/>
    </font>
    <font>
      <sz val="22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9"/>
      <color rgb="FF000000"/>
      <name val="Arial"/>
      <family val="2"/>
    </font>
    <font>
      <b/>
      <sz val="11"/>
      <color rgb="FF000000"/>
      <name val="Calibri"/>
      <family val="2"/>
      <scheme val="minor"/>
    </font>
    <font>
      <u/>
      <sz val="11"/>
      <color theme="1"/>
      <name val="Calibri"/>
      <family val="2"/>
      <scheme val="minor"/>
    </font>
    <font>
      <u/>
      <sz val="10"/>
      <color theme="1"/>
      <name val="Times New Roman"/>
      <family val="1"/>
    </font>
    <font>
      <b/>
      <strike/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b/>
      <sz val="11"/>
      <color rgb="FF000000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rgb="FFB1A0C7"/>
      </patternFill>
    </fill>
    <fill>
      <patternFill patternType="solid">
        <fgColor rgb="FF528DD5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</fills>
  <borders count="2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4">
    <xf numFmtId="0" fontId="0" fillId="0" borderId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8" fillId="0" borderId="0" applyNumberFormat="0" applyFill="0" applyBorder="0" applyAlignment="0" applyProtection="0"/>
  </cellStyleXfs>
  <cellXfs count="137">
    <xf numFmtId="0" fontId="0" fillId="0" borderId="0" xfId="0" applyFill="1" applyBorder="1" applyAlignment="1">
      <alignment horizontal="left" vertical="top"/>
    </xf>
    <xf numFmtId="0" fontId="2" fillId="0" borderId="1" xfId="0" applyFont="1" applyFill="1" applyBorder="1" applyAlignment="1">
      <alignment horizontal="left" vertical="top" wrapText="1"/>
    </xf>
    <xf numFmtId="164" fontId="3" fillId="0" borderId="1" xfId="0" applyNumberFormat="1" applyFont="1" applyFill="1" applyBorder="1" applyAlignment="1">
      <alignment horizontal="right" vertical="top" shrinkToFit="1"/>
    </xf>
    <xf numFmtId="0" fontId="2" fillId="2" borderId="2" xfId="0" applyFont="1" applyFill="1" applyBorder="1" applyAlignment="1">
      <alignment horizontal="left" vertical="top" wrapText="1"/>
    </xf>
    <xf numFmtId="0" fontId="0" fillId="2" borderId="3" xfId="0" applyFill="1" applyBorder="1" applyAlignment="1">
      <alignment horizontal="left" wrapText="1"/>
    </xf>
    <xf numFmtId="164" fontId="3" fillId="2" borderId="1" xfId="0" applyNumberFormat="1" applyFont="1" applyFill="1" applyBorder="1" applyAlignment="1">
      <alignment horizontal="right" vertical="top" shrinkToFit="1"/>
    </xf>
    <xf numFmtId="0" fontId="2" fillId="3" borderId="1" xfId="0" applyFont="1" applyFill="1" applyBorder="1" applyAlignment="1">
      <alignment horizontal="left" vertical="top" wrapText="1"/>
    </xf>
    <xf numFmtId="164" fontId="3" fillId="3" borderId="1" xfId="0" applyNumberFormat="1" applyFont="1" applyFill="1" applyBorder="1" applyAlignment="1">
      <alignment horizontal="right" vertical="top" shrinkToFit="1"/>
    </xf>
    <xf numFmtId="0" fontId="6" fillId="4" borderId="6" xfId="0" applyFont="1" applyFill="1" applyBorder="1"/>
    <xf numFmtId="0" fontId="6" fillId="5" borderId="7" xfId="0" applyFont="1" applyFill="1" applyBorder="1" applyAlignment="1" applyProtection="1">
      <alignment horizontal="center"/>
      <protection locked="0"/>
    </xf>
    <xf numFmtId="0" fontId="0" fillId="4" borderId="8" xfId="0" applyFill="1" applyBorder="1"/>
    <xf numFmtId="0" fontId="9" fillId="6" borderId="9" xfId="0" applyFont="1" applyFill="1" applyBorder="1" applyAlignment="1">
      <alignment vertical="center" wrapText="1"/>
    </xf>
    <xf numFmtId="0" fontId="9" fillId="6" borderId="6" xfId="0" applyFont="1" applyFill="1" applyBorder="1" applyAlignment="1">
      <alignment horizontal="center" vertical="center" wrapText="1"/>
    </xf>
    <xf numFmtId="0" fontId="9" fillId="6" borderId="8" xfId="0" applyFont="1" applyFill="1" applyBorder="1" applyAlignment="1">
      <alignment horizontal="center" vertical="center" wrapText="1"/>
    </xf>
    <xf numFmtId="0" fontId="0" fillId="4" borderId="0" xfId="0" applyFill="1"/>
    <xf numFmtId="0" fontId="0" fillId="0" borderId="0" xfId="0"/>
    <xf numFmtId="0" fontId="6" fillId="4" borderId="10" xfId="0" applyFont="1" applyFill="1" applyBorder="1"/>
    <xf numFmtId="0" fontId="0" fillId="4" borderId="11" xfId="0" applyFill="1" applyBorder="1"/>
    <xf numFmtId="0" fontId="10" fillId="7" borderId="12" xfId="0" applyFont="1" applyFill="1" applyBorder="1" applyAlignment="1">
      <alignment vertical="center" wrapText="1"/>
    </xf>
    <xf numFmtId="165" fontId="6" fillId="5" borderId="7" xfId="0" applyNumberFormat="1" applyFont="1" applyFill="1" applyBorder="1" applyAlignment="1" applyProtection="1">
      <alignment horizontal="center"/>
      <protection locked="0"/>
    </xf>
    <xf numFmtId="166" fontId="6" fillId="5" borderId="7" xfId="1" applyNumberFormat="1" applyFont="1" applyFill="1" applyBorder="1" applyAlignment="1" applyProtection="1">
      <alignment horizontal="center"/>
      <protection locked="0"/>
    </xf>
    <xf numFmtId="0" fontId="10" fillId="7" borderId="0" xfId="0" applyFont="1" applyFill="1" applyAlignment="1">
      <alignment vertical="center" wrapText="1"/>
    </xf>
    <xf numFmtId="0" fontId="6" fillId="4" borderId="0" xfId="0" applyFont="1" applyFill="1"/>
    <xf numFmtId="165" fontId="6" fillId="6" borderId="7" xfId="0" applyNumberFormat="1" applyFont="1" applyFill="1" applyBorder="1" applyAlignment="1" applyProtection="1">
      <alignment horizontal="center"/>
      <protection locked="0"/>
    </xf>
    <xf numFmtId="0" fontId="6" fillId="4" borderId="7" xfId="0" applyFont="1" applyFill="1" applyBorder="1" applyAlignment="1">
      <alignment horizontal="center"/>
    </xf>
    <xf numFmtId="167" fontId="6" fillId="4" borderId="17" xfId="0" applyNumberFormat="1" applyFont="1" applyFill="1" applyBorder="1" applyAlignment="1">
      <alignment horizontal="center"/>
    </xf>
    <xf numFmtId="0" fontId="6" fillId="4" borderId="11" xfId="0" applyFont="1" applyFill="1" applyBorder="1" applyAlignment="1">
      <alignment horizontal="center"/>
    </xf>
    <xf numFmtId="166" fontId="6" fillId="5" borderId="7" xfId="0" applyNumberFormat="1" applyFont="1" applyFill="1" applyBorder="1" applyAlignment="1" applyProtection="1">
      <alignment horizontal="center"/>
      <protection locked="0"/>
    </xf>
    <xf numFmtId="166" fontId="7" fillId="4" borderId="11" xfId="0" applyNumberFormat="1" applyFont="1" applyFill="1" applyBorder="1" applyAlignment="1">
      <alignment horizontal="center"/>
    </xf>
    <xf numFmtId="0" fontId="6" fillId="6" borderId="10" xfId="0" applyFont="1" applyFill="1" applyBorder="1"/>
    <xf numFmtId="0" fontId="6" fillId="6" borderId="11" xfId="0" applyFont="1" applyFill="1" applyBorder="1"/>
    <xf numFmtId="166" fontId="0" fillId="4" borderId="0" xfId="1" applyNumberFormat="1" applyFont="1" applyFill="1" applyAlignment="1">
      <alignment horizontal="center"/>
    </xf>
    <xf numFmtId="0" fontId="12" fillId="4" borderId="10" xfId="3" applyFont="1" applyFill="1" applyBorder="1"/>
    <xf numFmtId="0" fontId="10" fillId="8" borderId="9" xfId="0" applyFont="1" applyFill="1" applyBorder="1" applyAlignment="1">
      <alignment vertical="center" wrapText="1"/>
    </xf>
    <xf numFmtId="165" fontId="13" fillId="8" borderId="7" xfId="0" applyNumberFormat="1" applyFont="1" applyFill="1" applyBorder="1" applyAlignment="1">
      <alignment horizontal="center" vertical="center" wrapText="1"/>
    </xf>
    <xf numFmtId="166" fontId="13" fillId="8" borderId="17" xfId="0" applyNumberFormat="1" applyFont="1" applyFill="1" applyBorder="1" applyAlignment="1">
      <alignment horizontal="center" vertical="center" wrapText="1"/>
    </xf>
    <xf numFmtId="166" fontId="6" fillId="6" borderId="7" xfId="0" applyNumberFormat="1" applyFont="1" applyFill="1" applyBorder="1" applyAlignment="1">
      <alignment horizontal="center"/>
    </xf>
    <xf numFmtId="0" fontId="10" fillId="4" borderId="0" xfId="0" applyFont="1" applyFill="1" applyAlignment="1">
      <alignment vertical="center" wrapText="1"/>
    </xf>
    <xf numFmtId="165" fontId="13" fillId="0" borderId="0" xfId="0" applyNumberFormat="1" applyFont="1" applyAlignment="1">
      <alignment horizontal="center" vertical="center" wrapText="1"/>
    </xf>
    <xf numFmtId="166" fontId="13" fillId="0" borderId="0" xfId="0" applyNumberFormat="1" applyFont="1" applyAlignment="1">
      <alignment horizontal="center" vertical="center" wrapText="1"/>
    </xf>
    <xf numFmtId="168" fontId="6" fillId="6" borderId="7" xfId="2" applyNumberFormat="1" applyFont="1" applyFill="1" applyBorder="1" applyAlignment="1">
      <alignment horizontal="center"/>
    </xf>
    <xf numFmtId="166" fontId="0" fillId="4" borderId="0" xfId="0" applyNumberFormat="1" applyFill="1"/>
    <xf numFmtId="0" fontId="6" fillId="4" borderId="10" xfId="0" applyFont="1" applyFill="1" applyBorder="1" applyAlignment="1">
      <alignment horizontal="right"/>
    </xf>
    <xf numFmtId="0" fontId="6" fillId="6" borderId="7" xfId="0" applyFont="1" applyFill="1" applyBorder="1" applyAlignment="1">
      <alignment horizontal="center"/>
    </xf>
    <xf numFmtId="9" fontId="13" fillId="8" borderId="7" xfId="2" applyFont="1" applyFill="1" applyBorder="1" applyAlignment="1">
      <alignment horizontal="center" vertical="center" wrapText="1"/>
    </xf>
    <xf numFmtId="167" fontId="13" fillId="8" borderId="7" xfId="2" applyNumberFormat="1" applyFont="1" applyFill="1" applyBorder="1" applyAlignment="1">
      <alignment horizontal="center" vertical="center" wrapText="1"/>
    </xf>
    <xf numFmtId="0" fontId="5" fillId="4" borderId="11" xfId="0" applyFont="1" applyFill="1" applyBorder="1" applyAlignment="1">
      <alignment horizontal="center"/>
    </xf>
    <xf numFmtId="0" fontId="6" fillId="4" borderId="11" xfId="0" applyFont="1" applyFill="1" applyBorder="1"/>
    <xf numFmtId="0" fontId="6" fillId="6" borderId="0" xfId="0" applyFont="1" applyFill="1"/>
    <xf numFmtId="168" fontId="6" fillId="5" borderId="7" xfId="0" applyNumberFormat="1" applyFont="1" applyFill="1" applyBorder="1" applyAlignment="1" applyProtection="1">
      <alignment horizontal="center"/>
      <protection locked="0"/>
    </xf>
    <xf numFmtId="9" fontId="6" fillId="8" borderId="7" xfId="0" applyNumberFormat="1" applyFont="1" applyFill="1" applyBorder="1" applyAlignment="1">
      <alignment horizontal="center"/>
    </xf>
    <xf numFmtId="0" fontId="6" fillId="4" borderId="10" xfId="0" applyFont="1" applyFill="1" applyBorder="1" applyAlignment="1">
      <alignment horizontal="center"/>
    </xf>
    <xf numFmtId="8" fontId="6" fillId="8" borderId="7" xfId="0" applyNumberFormat="1" applyFont="1" applyFill="1" applyBorder="1" applyAlignment="1">
      <alignment horizontal="center"/>
    </xf>
    <xf numFmtId="166" fontId="6" fillId="8" borderId="7" xfId="0" applyNumberFormat="1" applyFont="1" applyFill="1" applyBorder="1" applyAlignment="1">
      <alignment horizontal="center"/>
    </xf>
    <xf numFmtId="168" fontId="5" fillId="4" borderId="11" xfId="2" applyNumberFormat="1" applyFont="1" applyFill="1" applyBorder="1" applyAlignment="1">
      <alignment horizontal="center"/>
    </xf>
    <xf numFmtId="0" fontId="6" fillId="4" borderId="13" xfId="0" applyFont="1" applyFill="1" applyBorder="1"/>
    <xf numFmtId="0" fontId="5" fillId="4" borderId="15" xfId="0" applyFont="1" applyFill="1" applyBorder="1" applyAlignment="1">
      <alignment horizontal="center"/>
    </xf>
    <xf numFmtId="10" fontId="6" fillId="4" borderId="6" xfId="0" applyNumberFormat="1" applyFont="1" applyFill="1" applyBorder="1" applyAlignment="1">
      <alignment horizontal="center"/>
    </xf>
    <xf numFmtId="0" fontId="6" fillId="4" borderId="0" xfId="0" applyFont="1" applyFill="1" applyAlignment="1">
      <alignment horizontal="center"/>
    </xf>
    <xf numFmtId="9" fontId="6" fillId="6" borderId="7" xfId="0" applyNumberFormat="1" applyFont="1" applyFill="1" applyBorder="1" applyAlignment="1">
      <alignment horizontal="center"/>
    </xf>
    <xf numFmtId="167" fontId="6" fillId="6" borderId="7" xfId="2" applyNumberFormat="1" applyFont="1" applyFill="1" applyBorder="1" applyAlignment="1">
      <alignment horizontal="center"/>
    </xf>
    <xf numFmtId="0" fontId="6" fillId="4" borderId="13" xfId="0" applyFont="1" applyFill="1" applyBorder="1" applyAlignment="1">
      <alignment horizontal="center"/>
    </xf>
    <xf numFmtId="169" fontId="6" fillId="6" borderId="7" xfId="0" applyNumberFormat="1" applyFont="1" applyFill="1" applyBorder="1" applyAlignment="1">
      <alignment horizontal="center"/>
    </xf>
    <xf numFmtId="166" fontId="6" fillId="8" borderId="7" xfId="0" applyNumberFormat="1" applyFont="1" applyFill="1" applyBorder="1"/>
    <xf numFmtId="0" fontId="6" fillId="6" borderId="13" xfId="0" applyFont="1" applyFill="1" applyBorder="1"/>
    <xf numFmtId="166" fontId="6" fillId="6" borderId="18" xfId="0" applyNumberFormat="1" applyFont="1" applyFill="1" applyBorder="1" applyAlignment="1">
      <alignment horizontal="center"/>
    </xf>
    <xf numFmtId="0" fontId="6" fillId="8" borderId="7" xfId="0" applyFont="1" applyFill="1" applyBorder="1" applyAlignment="1">
      <alignment horizontal="center"/>
    </xf>
    <xf numFmtId="167" fontId="6" fillId="8" borderId="7" xfId="2" applyNumberFormat="1" applyFont="1" applyFill="1" applyBorder="1"/>
    <xf numFmtId="9" fontId="6" fillId="4" borderId="10" xfId="0" applyNumberFormat="1" applyFont="1" applyFill="1" applyBorder="1"/>
    <xf numFmtId="0" fontId="2" fillId="4" borderId="1" xfId="0" applyFont="1" applyFill="1" applyBorder="1" applyAlignment="1">
      <alignment horizontal="left" vertical="top" wrapText="1"/>
    </xf>
    <xf numFmtId="0" fontId="2" fillId="4" borderId="2" xfId="0" applyFont="1" applyFill="1" applyBorder="1" applyAlignment="1">
      <alignment horizontal="left" vertical="top" wrapText="1"/>
    </xf>
    <xf numFmtId="0" fontId="2" fillId="4" borderId="1" xfId="0" applyFont="1" applyFill="1" applyBorder="1" applyAlignment="1">
      <alignment horizontal="center" vertical="top" wrapText="1"/>
    </xf>
    <xf numFmtId="0" fontId="14" fillId="4" borderId="0" xfId="0" applyFont="1" applyFill="1" applyAlignment="1">
      <alignment horizontal="center"/>
    </xf>
    <xf numFmtId="16" fontId="2" fillId="0" borderId="1" xfId="0" applyNumberFormat="1" applyFont="1" applyFill="1" applyBorder="1" applyAlignment="1">
      <alignment horizontal="left" vertical="top" wrapText="1"/>
    </xf>
    <xf numFmtId="16" fontId="0" fillId="0" borderId="0" xfId="0" applyNumberFormat="1" applyFill="1" applyBorder="1" applyAlignment="1">
      <alignment horizontal="left" vertical="top"/>
    </xf>
    <xf numFmtId="164" fontId="3" fillId="4" borderId="1" xfId="0" applyNumberFormat="1" applyFont="1" applyFill="1" applyBorder="1" applyAlignment="1">
      <alignment horizontal="right" vertical="top" shrinkToFit="1"/>
    </xf>
    <xf numFmtId="0" fontId="0" fillId="4" borderId="0" xfId="0" applyFill="1" applyBorder="1" applyAlignment="1">
      <alignment horizontal="left" vertical="top"/>
    </xf>
    <xf numFmtId="0" fontId="4" fillId="0" borderId="0" xfId="0" applyFont="1" applyFill="1" applyBorder="1" applyAlignment="1">
      <alignment horizontal="left" vertical="top"/>
    </xf>
    <xf numFmtId="166" fontId="17" fillId="8" borderId="7" xfId="0" applyNumberFormat="1" applyFont="1" applyFill="1" applyBorder="1" applyAlignment="1">
      <alignment horizontal="center"/>
    </xf>
    <xf numFmtId="166" fontId="17" fillId="8" borderId="7" xfId="1" applyNumberFormat="1" applyFont="1" applyFill="1" applyBorder="1" applyAlignment="1">
      <alignment horizontal="center"/>
    </xf>
    <xf numFmtId="9" fontId="0" fillId="4" borderId="0" xfId="2" applyFont="1" applyFill="1" applyAlignment="1">
      <alignment horizontal="center"/>
    </xf>
    <xf numFmtId="10" fontId="0" fillId="4" borderId="0" xfId="0" applyNumberFormat="1" applyFill="1" applyAlignment="1">
      <alignment horizontal="center"/>
    </xf>
    <xf numFmtId="0" fontId="6" fillId="4" borderId="0" xfId="0" applyFont="1" applyFill="1" applyBorder="1"/>
    <xf numFmtId="0" fontId="6" fillId="4" borderId="0" xfId="0" applyFont="1" applyFill="1" applyBorder="1" applyAlignment="1">
      <alignment horizontal="center"/>
    </xf>
    <xf numFmtId="0" fontId="0" fillId="4" borderId="0" xfId="0" applyFill="1" applyBorder="1"/>
    <xf numFmtId="0" fontId="0" fillId="4" borderId="14" xfId="0" applyFill="1" applyBorder="1"/>
    <xf numFmtId="0" fontId="6" fillId="4" borderId="16" xfId="0" applyFont="1" applyFill="1" applyBorder="1"/>
    <xf numFmtId="0" fontId="10" fillId="4" borderId="12" xfId="0" applyFont="1" applyFill="1" applyBorder="1" applyAlignment="1">
      <alignment vertical="center" wrapText="1"/>
    </xf>
    <xf numFmtId="0" fontId="12" fillId="4" borderId="0" xfId="3" applyFont="1" applyFill="1" applyBorder="1" applyAlignment="1">
      <alignment vertical="center" wrapText="1"/>
    </xf>
    <xf numFmtId="0" fontId="14" fillId="4" borderId="0" xfId="0" applyFont="1" applyFill="1" applyBorder="1" applyAlignment="1">
      <alignment vertical="center" wrapText="1"/>
    </xf>
    <xf numFmtId="0" fontId="0" fillId="0" borderId="0" xfId="0" applyBorder="1"/>
    <xf numFmtId="0" fontId="6" fillId="0" borderId="0" xfId="0" applyFont="1" applyBorder="1" applyAlignment="1">
      <alignment horizontal="center"/>
    </xf>
    <xf numFmtId="0" fontId="0" fillId="4" borderId="17" xfId="0" applyFill="1" applyBorder="1" applyAlignment="1">
      <alignment horizontal="left" vertical="top"/>
    </xf>
    <xf numFmtId="166" fontId="14" fillId="6" borderId="7" xfId="0" applyNumberFormat="1" applyFont="1" applyFill="1" applyBorder="1" applyAlignment="1">
      <alignment horizontal="center" vertical="top"/>
    </xf>
    <xf numFmtId="0" fontId="14" fillId="0" borderId="0" xfId="0" applyFont="1" applyFill="1" applyBorder="1" applyAlignment="1">
      <alignment horizontal="center" vertical="top"/>
    </xf>
    <xf numFmtId="8" fontId="14" fillId="6" borderId="7" xfId="0" applyNumberFormat="1" applyFont="1" applyFill="1" applyBorder="1" applyAlignment="1">
      <alignment horizontal="center" vertical="top"/>
    </xf>
    <xf numFmtId="10" fontId="14" fillId="6" borderId="7" xfId="0" applyNumberFormat="1" applyFont="1" applyFill="1" applyBorder="1" applyAlignment="1">
      <alignment horizontal="center" vertical="top"/>
    </xf>
    <xf numFmtId="0" fontId="14" fillId="4" borderId="9" xfId="0" applyFont="1" applyFill="1" applyBorder="1" applyAlignment="1">
      <alignment horizontal="center" vertical="top"/>
    </xf>
    <xf numFmtId="0" fontId="18" fillId="4" borderId="11" xfId="0" applyFont="1" applyFill="1" applyBorder="1" applyAlignment="1">
      <alignment horizontal="left" vertical="top"/>
    </xf>
    <xf numFmtId="0" fontId="0" fillId="4" borderId="11" xfId="0" applyFill="1" applyBorder="1" applyAlignment="1">
      <alignment horizontal="left" vertical="top"/>
    </xf>
    <xf numFmtId="10" fontId="0" fillId="4" borderId="0" xfId="0" applyNumberFormat="1" applyFill="1"/>
    <xf numFmtId="10" fontId="0" fillId="0" borderId="0" xfId="2" applyNumberFormat="1" applyFont="1"/>
    <xf numFmtId="168" fontId="0" fillId="4" borderId="0" xfId="0" applyNumberFormat="1" applyFill="1"/>
    <xf numFmtId="168" fontId="0" fillId="4" borderId="0" xfId="0" applyNumberFormat="1" applyFill="1" applyAlignment="1">
      <alignment horizontal="center"/>
    </xf>
    <xf numFmtId="10" fontId="0" fillId="4" borderId="0" xfId="2" applyNumberFormat="1" applyFont="1" applyFill="1" applyAlignment="1">
      <alignment horizontal="center"/>
    </xf>
    <xf numFmtId="10" fontId="6" fillId="4" borderId="6" xfId="0" applyNumberFormat="1" applyFont="1" applyFill="1" applyBorder="1" applyAlignment="1">
      <alignment horizontal="center" wrapText="1"/>
    </xf>
    <xf numFmtId="0" fontId="18" fillId="4" borderId="8" xfId="0" applyFont="1" applyFill="1" applyBorder="1" applyAlignment="1">
      <alignment horizontal="left" vertical="top"/>
    </xf>
    <xf numFmtId="166" fontId="18" fillId="4" borderId="11" xfId="0" applyNumberFormat="1" applyFont="1" applyFill="1" applyBorder="1" applyAlignment="1">
      <alignment horizontal="left" vertical="top"/>
    </xf>
    <xf numFmtId="0" fontId="19" fillId="4" borderId="7" xfId="0" applyFont="1" applyFill="1" applyBorder="1" applyAlignment="1">
      <alignment horizontal="center" vertical="top"/>
    </xf>
    <xf numFmtId="166" fontId="4" fillId="9" borderId="0" xfId="0" applyNumberFormat="1" applyFont="1" applyFill="1" applyBorder="1" applyAlignment="1">
      <alignment horizontal="left" vertical="top"/>
    </xf>
    <xf numFmtId="0" fontId="4" fillId="4" borderId="0" xfId="0" applyFont="1" applyFill="1" applyBorder="1" applyAlignment="1">
      <alignment horizontal="left" vertical="top"/>
    </xf>
    <xf numFmtId="166" fontId="6" fillId="5" borderId="19" xfId="0" applyNumberFormat="1" applyFont="1" applyFill="1" applyBorder="1" applyAlignment="1" applyProtection="1">
      <alignment horizontal="center"/>
      <protection locked="0"/>
    </xf>
    <xf numFmtId="0" fontId="11" fillId="0" borderId="6" xfId="0" applyFont="1" applyBorder="1" applyAlignment="1">
      <alignment horizontal="center"/>
    </xf>
    <xf numFmtId="0" fontId="11" fillId="0" borderId="12" xfId="0" applyFont="1" applyBorder="1" applyAlignment="1">
      <alignment horizontal="center"/>
    </xf>
    <xf numFmtId="0" fontId="11" fillId="0" borderId="8" xfId="0" applyFont="1" applyBorder="1" applyAlignment="1">
      <alignment horizontal="center"/>
    </xf>
    <xf numFmtId="0" fontId="11" fillId="0" borderId="13" xfId="0" applyFont="1" applyBorder="1" applyAlignment="1">
      <alignment horizontal="center"/>
    </xf>
    <xf numFmtId="0" fontId="11" fillId="0" borderId="14" xfId="0" applyFont="1" applyBorder="1" applyAlignment="1">
      <alignment horizontal="center"/>
    </xf>
    <xf numFmtId="0" fontId="11" fillId="0" borderId="15" xfId="0" applyFont="1" applyBorder="1" applyAlignment="1">
      <alignment horizontal="center"/>
    </xf>
    <xf numFmtId="0" fontId="6" fillId="4" borderId="16" xfId="0" applyFont="1" applyFill="1" applyBorder="1" applyAlignment="1">
      <alignment horizontal="center"/>
    </xf>
    <xf numFmtId="0" fontId="6" fillId="4" borderId="9" xfId="0" applyFont="1" applyFill="1" applyBorder="1" applyAlignment="1">
      <alignment horizontal="center"/>
    </xf>
    <xf numFmtId="0" fontId="6" fillId="8" borderId="16" xfId="0" applyFont="1" applyFill="1" applyBorder="1" applyAlignment="1">
      <alignment horizontal="center"/>
    </xf>
    <xf numFmtId="0" fontId="6" fillId="8" borderId="17" xfId="0" applyFont="1" applyFill="1" applyBorder="1" applyAlignment="1">
      <alignment horizontal="center"/>
    </xf>
    <xf numFmtId="0" fontId="1" fillId="10" borderId="0" xfId="3" applyFont="1" applyFill="1" applyBorder="1" applyAlignment="1">
      <alignment horizontal="center"/>
    </xf>
    <xf numFmtId="0" fontId="14" fillId="5" borderId="16" xfId="0" applyFont="1" applyFill="1" applyBorder="1" applyAlignment="1" applyProtection="1">
      <alignment horizontal="center"/>
      <protection locked="0"/>
    </xf>
    <xf numFmtId="0" fontId="14" fillId="5" borderId="17" xfId="0" applyFont="1" applyFill="1" applyBorder="1" applyAlignment="1" applyProtection="1">
      <alignment horizontal="center"/>
      <protection locked="0"/>
    </xf>
    <xf numFmtId="165" fontId="14" fillId="8" borderId="16" xfId="0" applyNumberFormat="1" applyFont="1" applyFill="1" applyBorder="1" applyAlignment="1">
      <alignment horizontal="center"/>
    </xf>
    <xf numFmtId="165" fontId="14" fillId="8" borderId="17" xfId="0" applyNumberFormat="1" applyFont="1" applyFill="1" applyBorder="1" applyAlignment="1">
      <alignment horizontal="center"/>
    </xf>
    <xf numFmtId="166" fontId="14" fillId="8" borderId="16" xfId="0" applyNumberFormat="1" applyFont="1" applyFill="1" applyBorder="1" applyAlignment="1">
      <alignment horizontal="center"/>
    </xf>
    <xf numFmtId="166" fontId="14" fillId="8" borderId="17" xfId="0" applyNumberFormat="1" applyFont="1" applyFill="1" applyBorder="1" applyAlignment="1">
      <alignment horizontal="center"/>
    </xf>
    <xf numFmtId="0" fontId="15" fillId="4" borderId="0" xfId="3" applyFont="1" applyFill="1" applyAlignment="1">
      <alignment horizontal="center"/>
    </xf>
    <xf numFmtId="0" fontId="16" fillId="4" borderId="0" xfId="3" applyFont="1" applyFill="1" applyAlignment="1">
      <alignment horizontal="center"/>
    </xf>
    <xf numFmtId="0" fontId="2" fillId="2" borderId="2" xfId="0" applyFont="1" applyFill="1" applyBorder="1" applyAlignment="1">
      <alignment horizontal="left" vertical="top" wrapText="1"/>
    </xf>
    <xf numFmtId="0" fontId="2" fillId="2" borderId="3" xfId="0" applyFont="1" applyFill="1" applyBorder="1" applyAlignment="1">
      <alignment horizontal="left" vertical="top" wrapText="1"/>
    </xf>
    <xf numFmtId="0" fontId="2" fillId="2" borderId="4" xfId="0" applyFont="1" applyFill="1" applyBorder="1" applyAlignment="1">
      <alignment horizontal="left" vertical="top" wrapText="1"/>
    </xf>
    <xf numFmtId="0" fontId="2" fillId="2" borderId="5" xfId="0" applyFont="1" applyFill="1" applyBorder="1" applyAlignment="1">
      <alignment horizontal="left" vertical="top" wrapText="1"/>
    </xf>
    <xf numFmtId="0" fontId="2" fillId="3" borderId="4" xfId="0" applyFont="1" applyFill="1" applyBorder="1" applyAlignment="1">
      <alignment horizontal="left" vertical="top" wrapText="1"/>
    </xf>
    <xf numFmtId="0" fontId="2" fillId="3" borderId="5" xfId="0" applyFont="1" applyFill="1" applyBorder="1" applyAlignment="1">
      <alignment horizontal="left" vertical="top" wrapText="1"/>
    </xf>
  </cellXfs>
  <cellStyles count="4">
    <cellStyle name="Currency" xfId="1" builtinId="4"/>
    <cellStyle name="Hyperlink" xfId="3" builtinId="8"/>
    <cellStyle name="Normal" xfId="0" builtinId="0"/>
    <cellStyle name="Percent" xfId="2" builtinId="5"/>
  </cellStyles>
  <dxfs count="15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in.gov/ihcda/4119.htm" TargetMode="External"/><Relationship Id="rId2" Type="http://schemas.openxmlformats.org/officeDocument/2006/relationships/hyperlink" Target="https://chenoafund.org/lender/daily-rate-sheet-and-pricing/" TargetMode="External"/><Relationship Id="rId1" Type="http://schemas.openxmlformats.org/officeDocument/2006/relationships/hyperlink" Target="https://www.huduser.gov/portal/datasets/il/il2020/select_Geography.odn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www.in.gov/ihcda/4117.ht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EDD902-94EB-4143-B0F2-E6D7E055F214}">
  <sheetPr>
    <pageSetUpPr fitToPage="1"/>
  </sheetPr>
  <dimension ref="A1:BW63"/>
  <sheetViews>
    <sheetView showGridLines="0" showRowColHeaders="0" tabSelected="1" workbookViewId="0">
      <selection sqref="A1:L32"/>
    </sheetView>
  </sheetViews>
  <sheetFormatPr defaultColWidth="0" defaultRowHeight="12.75" zeroHeight="1" x14ac:dyDescent="0.2"/>
  <cols>
    <col min="1" max="1" width="32.1640625" style="76" bestFit="1" customWidth="1"/>
    <col min="2" max="2" width="27.33203125" style="76" customWidth="1"/>
    <col min="3" max="3" width="27.83203125" style="76" customWidth="1"/>
    <col min="4" max="4" width="24.33203125" style="76" customWidth="1"/>
    <col min="5" max="5" width="15.33203125" style="76" customWidth="1"/>
    <col min="6" max="6" width="12" style="76" customWidth="1"/>
    <col min="7" max="7" width="9.33203125" style="76" customWidth="1"/>
    <col min="8" max="8" width="19.5" style="76" bestFit="1" customWidth="1"/>
    <col min="9" max="9" width="17.6640625" style="76" customWidth="1"/>
    <col min="10" max="10" width="16.6640625" style="76" customWidth="1"/>
    <col min="11" max="11" width="18.33203125" style="76" customWidth="1"/>
    <col min="12" max="12" width="9.33203125" style="76" customWidth="1"/>
    <col min="13" max="75" width="0" hidden="1" customWidth="1"/>
    <col min="76" max="16384" width="9.33203125" hidden="1"/>
  </cols>
  <sheetData>
    <row r="1" spans="1:67" s="15" customFormat="1" ht="15.75" customHeight="1" thickBot="1" x14ac:dyDescent="0.3">
      <c r="A1" s="8" t="s">
        <v>96</v>
      </c>
      <c r="B1" s="9" t="s">
        <v>97</v>
      </c>
      <c r="C1" s="10"/>
      <c r="D1" s="11" t="s">
        <v>98</v>
      </c>
      <c r="E1" s="12" t="s">
        <v>99</v>
      </c>
      <c r="F1" s="13" t="s">
        <v>100</v>
      </c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  <c r="AL1" s="14"/>
      <c r="AM1" s="14"/>
      <c r="AN1" s="14"/>
      <c r="AO1" s="14"/>
      <c r="AP1" s="14"/>
      <c r="AQ1" s="14"/>
      <c r="AR1" s="14"/>
      <c r="AS1" s="14"/>
      <c r="AT1" s="14"/>
      <c r="AU1" s="14"/>
      <c r="AV1" s="14"/>
      <c r="AW1" s="14"/>
      <c r="AX1" s="14"/>
      <c r="AY1" s="14"/>
      <c r="AZ1" s="14"/>
      <c r="BA1" s="14"/>
      <c r="BB1" s="14"/>
      <c r="BC1" s="14"/>
      <c r="BD1" s="14"/>
      <c r="BE1" s="14"/>
      <c r="BF1" s="14"/>
      <c r="BG1" s="14"/>
      <c r="BH1" s="14"/>
      <c r="BI1" s="14"/>
      <c r="BJ1" s="14"/>
      <c r="BK1" s="14"/>
    </row>
    <row r="2" spans="1:67" s="15" customFormat="1" ht="15.75" customHeight="1" thickBot="1" x14ac:dyDescent="0.3">
      <c r="A2" s="16"/>
      <c r="B2" s="90"/>
      <c r="C2" s="17"/>
      <c r="D2" s="18" t="s">
        <v>101</v>
      </c>
      <c r="E2" s="19">
        <v>0</v>
      </c>
      <c r="F2" s="19">
        <v>0</v>
      </c>
      <c r="G2" s="14"/>
      <c r="H2" s="112" t="str">
        <f>IF(N20+N18=2,"Eligible for Next Home","Not Eligible for Next Home")</f>
        <v>Not Eligible for Next Home</v>
      </c>
      <c r="I2" s="113"/>
      <c r="J2" s="113"/>
      <c r="K2" s="1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  <c r="AV2" s="14"/>
      <c r="AW2" s="14"/>
      <c r="AX2" s="14"/>
      <c r="AY2" s="14"/>
      <c r="AZ2" s="14"/>
      <c r="BA2" s="14"/>
      <c r="BB2" s="14"/>
      <c r="BC2" s="14"/>
      <c r="BD2" s="14"/>
      <c r="BE2" s="14"/>
      <c r="BF2" s="14"/>
      <c r="BG2" s="14"/>
      <c r="BH2" s="14"/>
      <c r="BI2" s="14"/>
      <c r="BJ2" s="14"/>
      <c r="BK2" s="14"/>
    </row>
    <row r="3" spans="1:67" s="15" customFormat="1" ht="15.75" customHeight="1" thickBot="1" x14ac:dyDescent="0.3">
      <c r="A3" s="16" t="s">
        <v>102</v>
      </c>
      <c r="B3" s="20">
        <v>0</v>
      </c>
      <c r="C3" s="17"/>
      <c r="D3" s="21" t="s">
        <v>103</v>
      </c>
      <c r="E3" s="19">
        <v>0</v>
      </c>
      <c r="F3" s="19">
        <v>0</v>
      </c>
      <c r="G3" s="22"/>
      <c r="H3" s="115"/>
      <c r="I3" s="116"/>
      <c r="J3" s="116"/>
      <c r="K3" s="117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</row>
    <row r="4" spans="1:67" s="15" customFormat="1" ht="15.75" customHeight="1" thickBot="1" x14ac:dyDescent="0.3">
      <c r="A4" s="16"/>
      <c r="B4" s="90"/>
      <c r="C4" s="17"/>
      <c r="D4" s="21" t="s">
        <v>104</v>
      </c>
      <c r="E4" s="19">
        <v>0</v>
      </c>
      <c r="F4" s="23">
        <f>E4*0.01</f>
        <v>0</v>
      </c>
      <c r="G4" s="22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14"/>
      <c r="AS4" s="14"/>
      <c r="AT4" s="14"/>
      <c r="AU4" s="14"/>
      <c r="AV4" s="14"/>
      <c r="AW4" s="14"/>
      <c r="AX4" s="14"/>
      <c r="AY4" s="14"/>
      <c r="AZ4" s="14"/>
      <c r="BA4" s="14"/>
      <c r="BB4" s="14"/>
      <c r="BC4" s="14"/>
      <c r="BD4" s="14"/>
      <c r="BE4" s="14"/>
      <c r="BF4" s="14"/>
      <c r="BG4" s="14"/>
      <c r="BH4" s="14"/>
      <c r="BI4" s="14"/>
      <c r="BJ4" s="14"/>
      <c r="BK4" s="14"/>
      <c r="BL4" s="14"/>
      <c r="BM4" s="14"/>
      <c r="BN4" s="14"/>
      <c r="BO4" s="14"/>
    </row>
    <row r="5" spans="1:67" s="15" customFormat="1" ht="15.75" customHeight="1" thickBot="1" x14ac:dyDescent="0.3">
      <c r="A5" s="16" t="s">
        <v>105</v>
      </c>
      <c r="B5" s="9">
        <v>651</v>
      </c>
      <c r="C5" s="24" t="str">
        <f>IF(B5&lt;640,"Not Eligible","Eligible")</f>
        <v>Eligible</v>
      </c>
      <c r="D5" s="21" t="s">
        <v>106</v>
      </c>
      <c r="E5" s="19">
        <v>0</v>
      </c>
      <c r="F5" s="19">
        <v>0</v>
      </c>
      <c r="G5" s="22"/>
      <c r="H5" s="118" t="s">
        <v>107</v>
      </c>
      <c r="I5" s="119"/>
      <c r="J5" s="25">
        <f>F26</f>
        <v>6.1671083333333335E-2</v>
      </c>
      <c r="K5" s="14"/>
      <c r="L5" s="14"/>
      <c r="M5" s="14"/>
      <c r="N5" s="14"/>
      <c r="O5" s="14"/>
      <c r="P5" s="14"/>
      <c r="Q5" s="14" t="str">
        <f>IF(AND(B5&gt;639,B5&lt;680),"640","681")</f>
        <v>640</v>
      </c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</row>
    <row r="6" spans="1:67" s="15" customFormat="1" ht="15.75" customHeight="1" thickBot="1" x14ac:dyDescent="0.3">
      <c r="A6" s="16"/>
      <c r="B6" s="90"/>
      <c r="C6" s="26"/>
      <c r="D6" s="21" t="s">
        <v>108</v>
      </c>
      <c r="E6" s="19">
        <v>0</v>
      </c>
      <c r="F6" s="19">
        <v>0</v>
      </c>
      <c r="G6" s="22"/>
      <c r="H6" s="14"/>
      <c r="I6" s="14"/>
      <c r="J6" s="14"/>
      <c r="K6" s="14"/>
      <c r="L6" s="14"/>
      <c r="M6" s="14"/>
      <c r="N6" s="14"/>
      <c r="O6" s="14"/>
      <c r="P6" s="14"/>
      <c r="Q6" s="15" t="str">
        <f>IF(Q5="640","45.00%","50.00%")</f>
        <v>45.00%</v>
      </c>
      <c r="R6" s="80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</row>
    <row r="7" spans="1:67" s="15" customFormat="1" ht="15.75" customHeight="1" thickBot="1" x14ac:dyDescent="0.3">
      <c r="A7" s="16" t="s">
        <v>109</v>
      </c>
      <c r="B7" s="27">
        <v>10000</v>
      </c>
      <c r="C7" s="28">
        <f>B7/12</f>
        <v>833.33333333333337</v>
      </c>
      <c r="D7" s="21" t="s">
        <v>110</v>
      </c>
      <c r="E7" s="19">
        <v>0</v>
      </c>
      <c r="F7" s="19">
        <v>0</v>
      </c>
      <c r="G7" s="22"/>
      <c r="H7" s="120" t="s">
        <v>111</v>
      </c>
      <c r="I7" s="121"/>
      <c r="J7" s="120" t="s">
        <v>163</v>
      </c>
      <c r="K7" s="121"/>
      <c r="L7" s="14"/>
      <c r="M7" s="14" t="s">
        <v>112</v>
      </c>
      <c r="N7" s="14"/>
      <c r="O7" s="14"/>
      <c r="P7" s="14"/>
      <c r="Q7" s="101">
        <f>B23</f>
        <v>0.77124881104181864</v>
      </c>
      <c r="R7" s="81">
        <f>B31</f>
        <v>0.79580972487715562</v>
      </c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  <c r="AY7" s="14"/>
      <c r="AZ7" s="14"/>
      <c r="BA7" s="14"/>
      <c r="BB7" s="14"/>
      <c r="BC7" s="14"/>
      <c r="BD7" s="14"/>
      <c r="BE7" s="14"/>
      <c r="BF7" s="14"/>
      <c r="BG7" s="14"/>
      <c r="BH7" s="14"/>
      <c r="BI7" s="14"/>
      <c r="BJ7" s="14"/>
      <c r="BK7" s="14"/>
    </row>
    <row r="8" spans="1:67" s="15" customFormat="1" ht="15.75" customHeight="1" thickBot="1" x14ac:dyDescent="0.3">
      <c r="A8" s="16"/>
      <c r="B8" s="91"/>
      <c r="C8" s="26"/>
      <c r="D8" s="21" t="s">
        <v>113</v>
      </c>
      <c r="E8" s="19">
        <v>0</v>
      </c>
      <c r="F8" s="19">
        <v>0</v>
      </c>
      <c r="G8" s="22"/>
      <c r="H8" s="29"/>
      <c r="I8" s="30"/>
      <c r="J8" s="29"/>
      <c r="K8" s="30"/>
      <c r="L8" s="14"/>
      <c r="M8" s="14" t="s">
        <v>114</v>
      </c>
      <c r="N8" s="31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14"/>
      <c r="BH8" s="14"/>
      <c r="BI8" s="14"/>
      <c r="BJ8" s="14"/>
      <c r="BK8" s="14"/>
    </row>
    <row r="9" spans="1:67" s="15" customFormat="1" ht="15.75" customHeight="1" thickBot="1" x14ac:dyDescent="0.3">
      <c r="A9" s="32" t="s">
        <v>115</v>
      </c>
      <c r="B9" s="27">
        <f>E31</f>
        <v>94300</v>
      </c>
      <c r="C9" s="26" t="s">
        <v>116</v>
      </c>
      <c r="D9" s="33" t="s">
        <v>117</v>
      </c>
      <c r="E9" s="34">
        <f>SUM(E2:E8)</f>
        <v>0</v>
      </c>
      <c r="F9" s="35">
        <f>SUM(F2:F8)</f>
        <v>0</v>
      </c>
      <c r="G9" s="22"/>
      <c r="H9" s="29" t="s">
        <v>118</v>
      </c>
      <c r="I9" s="36">
        <f>B17</f>
        <v>100000</v>
      </c>
      <c r="J9" s="29" t="s">
        <v>118</v>
      </c>
      <c r="K9" s="36">
        <f>B17</f>
        <v>100000</v>
      </c>
      <c r="L9" s="14"/>
      <c r="M9" s="14" t="s">
        <v>119</v>
      </c>
      <c r="N9" s="14">
        <v>1495</v>
      </c>
      <c r="O9" s="14"/>
      <c r="P9" s="14"/>
      <c r="Q9" s="14" t="str">
        <f>IF(Q7&gt;Q6,"Not Eligible","Eligible")</f>
        <v>Eligible</v>
      </c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4"/>
      <c r="AX9" s="14"/>
      <c r="AY9" s="14"/>
      <c r="AZ9" s="14"/>
      <c r="BA9" s="14"/>
      <c r="BB9" s="14"/>
      <c r="BC9" s="14"/>
      <c r="BD9" s="14"/>
      <c r="BE9" s="14"/>
      <c r="BF9" s="14"/>
      <c r="BG9" s="14"/>
      <c r="BH9" s="14"/>
      <c r="BI9" s="14"/>
      <c r="BJ9" s="14"/>
      <c r="BK9" s="14"/>
    </row>
    <row r="10" spans="1:67" s="15" customFormat="1" ht="15.75" customHeight="1" thickBot="1" x14ac:dyDescent="0.3">
      <c r="A10" s="16"/>
      <c r="B10" s="91"/>
      <c r="C10" s="26"/>
      <c r="D10" s="37"/>
      <c r="E10" s="38"/>
      <c r="F10" s="39"/>
      <c r="G10" s="22"/>
      <c r="H10" s="29" t="s">
        <v>120</v>
      </c>
      <c r="I10" s="40">
        <f>E13</f>
        <v>3.2500000000000001E-2</v>
      </c>
      <c r="J10" s="29" t="s">
        <v>120</v>
      </c>
      <c r="K10" s="40">
        <f>F13</f>
        <v>3.6249999999999998E-2</v>
      </c>
      <c r="L10" s="14"/>
      <c r="M10" s="14" t="s">
        <v>121</v>
      </c>
      <c r="N10" s="41">
        <f>E19*4</f>
        <v>333.33333333333331</v>
      </c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4"/>
      <c r="BA10" s="14"/>
      <c r="BB10" s="14"/>
      <c r="BC10" s="14"/>
      <c r="BD10" s="14"/>
      <c r="BE10" s="14"/>
      <c r="BF10" s="14"/>
      <c r="BG10" s="14"/>
      <c r="BH10" s="14"/>
      <c r="BI10" s="14"/>
      <c r="BJ10" s="14"/>
      <c r="BK10" s="14"/>
    </row>
    <row r="11" spans="1:67" s="15" customFormat="1" ht="15.75" customHeight="1" thickBot="1" x14ac:dyDescent="0.3">
      <c r="A11" s="42" t="s">
        <v>122</v>
      </c>
      <c r="B11" s="43">
        <v>1</v>
      </c>
      <c r="C11" s="26"/>
      <c r="D11" s="87"/>
      <c r="E11" s="44">
        <v>1</v>
      </c>
      <c r="F11" s="45">
        <v>1.0149999999999999</v>
      </c>
      <c r="G11" s="22"/>
      <c r="H11" s="29" t="s">
        <v>123</v>
      </c>
      <c r="I11" s="43">
        <f>30</f>
        <v>30</v>
      </c>
      <c r="J11" s="29" t="s">
        <v>123</v>
      </c>
      <c r="K11" s="43">
        <f>30</f>
        <v>30</v>
      </c>
      <c r="L11" s="14"/>
      <c r="M11" s="14" t="s">
        <v>124</v>
      </c>
      <c r="N11" s="41">
        <f>E20*14</f>
        <v>875</v>
      </c>
      <c r="O11" s="14"/>
      <c r="P11" s="14"/>
      <c r="Q11" s="103">
        <f>Q7</f>
        <v>0.77124881104181864</v>
      </c>
      <c r="R11" s="81">
        <f>R7</f>
        <v>0.79580972487715562</v>
      </c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4"/>
      <c r="AV11" s="14"/>
      <c r="AW11" s="14"/>
      <c r="AX11" s="14"/>
      <c r="AY11" s="14"/>
      <c r="AZ11" s="14"/>
      <c r="BA11" s="14"/>
      <c r="BB11" s="14"/>
      <c r="BC11" s="14"/>
      <c r="BD11" s="14"/>
      <c r="BE11" s="14"/>
      <c r="BF11" s="14"/>
      <c r="BG11" s="14"/>
      <c r="BH11" s="14"/>
      <c r="BI11" s="14"/>
      <c r="BJ11" s="14"/>
      <c r="BK11" s="14"/>
    </row>
    <row r="12" spans="1:67" s="15" customFormat="1" ht="15.75" customHeight="1" thickBot="1" x14ac:dyDescent="0.3">
      <c r="A12" s="16"/>
      <c r="B12" s="91"/>
      <c r="C12" s="46"/>
      <c r="D12" s="82"/>
      <c r="E12" s="16"/>
      <c r="F12" s="47"/>
      <c r="G12" s="22"/>
      <c r="H12" s="29" t="s">
        <v>125</v>
      </c>
      <c r="I12" s="43">
        <v>12</v>
      </c>
      <c r="J12" s="48" t="s">
        <v>125</v>
      </c>
      <c r="K12" s="43">
        <v>12</v>
      </c>
      <c r="L12" s="14"/>
      <c r="M12" s="14" t="s">
        <v>126</v>
      </c>
      <c r="N12" s="41">
        <f>(2%*I15)</f>
        <v>1963.7750000000001</v>
      </c>
      <c r="O12" s="14"/>
      <c r="P12" s="14"/>
      <c r="Q12" s="104" t="str">
        <f>Q6</f>
        <v>45.00%</v>
      </c>
      <c r="R12" s="81" t="str">
        <f>Q6</f>
        <v>45.00%</v>
      </c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4"/>
      <c r="AV12" s="14"/>
      <c r="AW12" s="14"/>
      <c r="AX12" s="14"/>
      <c r="AY12" s="14"/>
      <c r="AZ12" s="14"/>
      <c r="BA12" s="14"/>
      <c r="BB12" s="14"/>
      <c r="BC12" s="14"/>
      <c r="BD12" s="14"/>
      <c r="BE12" s="14"/>
      <c r="BF12" s="14"/>
      <c r="BG12" s="14"/>
      <c r="BH12" s="14"/>
      <c r="BI12" s="14"/>
      <c r="BJ12" s="14"/>
      <c r="BK12" s="14"/>
    </row>
    <row r="13" spans="1:67" s="15" customFormat="1" ht="15.75" customHeight="1" thickBot="1" x14ac:dyDescent="0.3">
      <c r="A13" s="16" t="s">
        <v>127</v>
      </c>
      <c r="B13" s="36">
        <f>B9*B11</f>
        <v>94300</v>
      </c>
      <c r="C13" s="46"/>
      <c r="D13" s="88" t="s">
        <v>128</v>
      </c>
      <c r="E13" s="49">
        <v>3.2500000000000001E-2</v>
      </c>
      <c r="F13" s="49">
        <v>3.6249999999999998E-2</v>
      </c>
      <c r="G13" s="22"/>
      <c r="H13" s="29" t="s">
        <v>129</v>
      </c>
      <c r="I13" s="40">
        <f>C19</f>
        <v>3.5000000000000003E-2</v>
      </c>
      <c r="J13" s="29" t="s">
        <v>129</v>
      </c>
      <c r="K13" s="40">
        <f>I13</f>
        <v>3.5000000000000003E-2</v>
      </c>
      <c r="L13" s="14"/>
      <c r="M13" s="14" t="s">
        <v>130</v>
      </c>
      <c r="N13" s="41">
        <f>B17*0.005</f>
        <v>500</v>
      </c>
      <c r="O13" s="14"/>
      <c r="P13" s="14"/>
      <c r="Q13" s="102">
        <f>Q11-Q12</f>
        <v>0.32124881104181863</v>
      </c>
      <c r="R13" s="100">
        <f>R11-R12</f>
        <v>0.34580972487715561</v>
      </c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4"/>
      <c r="AV13" s="14"/>
      <c r="AW13" s="14"/>
      <c r="AX13" s="14"/>
      <c r="AY13" s="14"/>
      <c r="AZ13" s="14"/>
      <c r="BA13" s="14"/>
      <c r="BB13" s="14"/>
      <c r="BC13" s="14"/>
      <c r="BD13" s="14"/>
      <c r="BE13" s="14"/>
      <c r="BF13" s="14"/>
      <c r="BG13" s="14"/>
      <c r="BH13" s="14"/>
      <c r="BI13" s="14"/>
      <c r="BJ13" s="14"/>
      <c r="BK13" s="14"/>
    </row>
    <row r="14" spans="1:67" s="15" customFormat="1" ht="15.75" customHeight="1" thickBot="1" x14ac:dyDescent="0.3">
      <c r="A14" s="16"/>
      <c r="B14" s="91"/>
      <c r="C14" s="46"/>
      <c r="D14" s="89" t="s">
        <v>148</v>
      </c>
      <c r="E14" s="50">
        <v>0</v>
      </c>
      <c r="F14" s="50">
        <v>0</v>
      </c>
      <c r="G14" s="22"/>
      <c r="H14" s="29" t="s">
        <v>131</v>
      </c>
      <c r="I14" s="36">
        <f>B19</f>
        <v>3500.0000000000005</v>
      </c>
      <c r="J14" s="29" t="s">
        <v>131</v>
      </c>
      <c r="K14" s="36">
        <f>I14</f>
        <v>3500.0000000000005</v>
      </c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14"/>
      <c r="BF14" s="14"/>
      <c r="BG14" s="14"/>
      <c r="BH14" s="14"/>
      <c r="BI14" s="14"/>
      <c r="BJ14" s="14"/>
      <c r="BK14" s="14"/>
    </row>
    <row r="15" spans="1:67" s="15" customFormat="1" ht="15.75" customHeight="1" thickBot="1" x14ac:dyDescent="0.3">
      <c r="A15" s="51" t="s">
        <v>132</v>
      </c>
      <c r="B15" s="43" t="str">
        <f>IF(B7&lt;B13,"Under Max","Over Max,Try Edge")</f>
        <v>Under Max</v>
      </c>
      <c r="C15" s="24" t="str">
        <f>IF(B15="Under Max","Eligible","Not Eligible")</f>
        <v>Eligible</v>
      </c>
      <c r="D15" s="82"/>
      <c r="E15" s="51"/>
      <c r="F15" s="26"/>
      <c r="G15" s="22"/>
      <c r="H15" s="29" t="s">
        <v>133</v>
      </c>
      <c r="I15" s="36">
        <f>(B17*0.965)*1.0175</f>
        <v>98188.75</v>
      </c>
      <c r="J15" s="29" t="s">
        <v>133</v>
      </c>
      <c r="K15" s="36">
        <f>I15</f>
        <v>98188.75</v>
      </c>
      <c r="L15" s="14"/>
      <c r="M15" s="14" t="s">
        <v>134</v>
      </c>
      <c r="N15" s="14">
        <v>1000</v>
      </c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4"/>
      <c r="AW15" s="14"/>
      <c r="AX15" s="14"/>
      <c r="AY15" s="14"/>
      <c r="AZ15" s="14"/>
      <c r="BA15" s="14"/>
      <c r="BB15" s="14"/>
      <c r="BC15" s="14"/>
      <c r="BD15" s="14"/>
      <c r="BE15" s="14"/>
      <c r="BF15" s="14"/>
      <c r="BG15" s="14"/>
      <c r="BH15" s="14"/>
      <c r="BI15" s="14"/>
      <c r="BJ15" s="14"/>
      <c r="BK15" s="14"/>
    </row>
    <row r="16" spans="1:67" s="15" customFormat="1" ht="15.75" customHeight="1" thickBot="1" x14ac:dyDescent="0.3">
      <c r="A16" s="16"/>
      <c r="B16" s="91"/>
      <c r="C16" s="46"/>
      <c r="D16" s="82" t="s">
        <v>135</v>
      </c>
      <c r="E16" s="52">
        <f>PMT(E13/I12,I11*I12,I15,0)*-1</f>
        <v>427.32364461818213</v>
      </c>
      <c r="F16" s="53">
        <f>PMT(F13/K12,K11*K12,K15,0)*-1</f>
        <v>447.79107281429634</v>
      </c>
      <c r="G16" s="22"/>
      <c r="H16" s="29"/>
      <c r="I16" s="30"/>
      <c r="J16" s="29"/>
      <c r="K16" s="30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4"/>
      <c r="AW16" s="14"/>
      <c r="AX16" s="14"/>
      <c r="AY16" s="14"/>
      <c r="AZ16" s="14"/>
      <c r="BA16" s="14"/>
      <c r="BB16" s="14"/>
      <c r="BC16" s="14"/>
      <c r="BD16" s="14"/>
      <c r="BE16" s="14"/>
      <c r="BF16" s="14"/>
      <c r="BG16" s="14"/>
      <c r="BH16" s="14"/>
      <c r="BI16" s="14"/>
      <c r="BJ16" s="14"/>
      <c r="BK16" s="14"/>
    </row>
    <row r="17" spans="1:75" s="15" customFormat="1" ht="15.75" customHeight="1" thickBot="1" x14ac:dyDescent="0.3">
      <c r="A17" s="16" t="s">
        <v>118</v>
      </c>
      <c r="B17" s="27">
        <v>100000</v>
      </c>
      <c r="C17" s="54"/>
      <c r="D17" s="82" t="s">
        <v>136</v>
      </c>
      <c r="E17" s="78">
        <v>0</v>
      </c>
      <c r="F17" s="79">
        <v>0</v>
      </c>
      <c r="G17" s="22"/>
      <c r="H17" s="120" t="s">
        <v>137</v>
      </c>
      <c r="I17" s="121"/>
      <c r="J17" s="120" t="s">
        <v>164</v>
      </c>
      <c r="K17" s="121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4"/>
      <c r="AV17" s="14"/>
      <c r="AW17" s="14"/>
      <c r="AX17" s="14"/>
      <c r="AY17" s="14"/>
      <c r="AZ17" s="14"/>
      <c r="BA17" s="14"/>
      <c r="BB17" s="14"/>
      <c r="BC17" s="14"/>
      <c r="BD17" s="14"/>
      <c r="BE17" s="14"/>
      <c r="BF17" s="14"/>
      <c r="BG17" s="14"/>
      <c r="BH17" s="14"/>
      <c r="BI17" s="14"/>
      <c r="BJ17" s="14"/>
      <c r="BK17" s="14"/>
    </row>
    <row r="18" spans="1:75" s="15" customFormat="1" ht="15.75" customHeight="1" thickBot="1" x14ac:dyDescent="0.3">
      <c r="A18" s="55" t="s">
        <v>157</v>
      </c>
      <c r="B18" s="111">
        <v>99000</v>
      </c>
      <c r="C18" s="56"/>
      <c r="D18" s="82"/>
      <c r="E18" s="51"/>
      <c r="F18" s="26"/>
      <c r="G18" s="22"/>
      <c r="H18" s="29"/>
      <c r="I18" s="30"/>
      <c r="J18" s="29"/>
      <c r="K18" s="30"/>
      <c r="L18" s="14"/>
      <c r="M18" s="14" t="s">
        <v>105</v>
      </c>
      <c r="N18" s="14">
        <f>IF(AND(C5="Eligible",C15="Eligible"),1,0)</f>
        <v>1</v>
      </c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4"/>
      <c r="AW18" s="14"/>
      <c r="AX18" s="14"/>
      <c r="AY18" s="14"/>
      <c r="AZ18" s="14"/>
      <c r="BA18" s="14"/>
      <c r="BB18" s="14"/>
      <c r="BC18" s="14"/>
      <c r="BD18" s="14"/>
      <c r="BE18" s="14"/>
      <c r="BF18" s="14"/>
      <c r="BG18" s="14"/>
      <c r="BH18" s="14"/>
      <c r="BI18" s="14"/>
      <c r="BJ18" s="14"/>
      <c r="BK18" s="14"/>
    </row>
    <row r="19" spans="1:75" s="15" customFormat="1" ht="15.75" customHeight="1" thickBot="1" x14ac:dyDescent="0.3">
      <c r="A19" s="57" t="s">
        <v>138</v>
      </c>
      <c r="B19" s="93">
        <f>B17*C19</f>
        <v>3500.0000000000005</v>
      </c>
      <c r="C19" s="98">
        <v>3.5000000000000003E-2</v>
      </c>
      <c r="D19" s="82" t="s">
        <v>121</v>
      </c>
      <c r="E19" s="53">
        <f>B17*0.01/12</f>
        <v>83.333333333333329</v>
      </c>
      <c r="F19" s="53">
        <f>E19</f>
        <v>83.333333333333329</v>
      </c>
      <c r="G19" s="22"/>
      <c r="H19" s="29" t="s">
        <v>118</v>
      </c>
      <c r="I19" s="36">
        <f>I9</f>
        <v>100000</v>
      </c>
      <c r="J19" s="29" t="s">
        <v>118</v>
      </c>
      <c r="K19" s="36">
        <f>K9</f>
        <v>100000</v>
      </c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  <c r="AH19" s="14"/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4"/>
      <c r="AV19" s="14"/>
      <c r="AW19" s="14"/>
      <c r="AX19" s="14"/>
      <c r="AY19" s="14"/>
      <c r="AZ19" s="14"/>
      <c r="BA19" s="14"/>
      <c r="BB19" s="14"/>
      <c r="BC19" s="14"/>
      <c r="BD19" s="14"/>
      <c r="BE19" s="14"/>
      <c r="BF19" s="14"/>
      <c r="BG19" s="14"/>
      <c r="BH19" s="14"/>
      <c r="BI19" s="14"/>
      <c r="BJ19" s="14"/>
      <c r="BK19" s="14"/>
    </row>
    <row r="20" spans="1:75" s="15" customFormat="1" ht="15.75" customHeight="1" thickBot="1" x14ac:dyDescent="0.3">
      <c r="A20" s="16"/>
      <c r="B20" s="94"/>
      <c r="C20" s="99"/>
      <c r="D20" s="82" t="s">
        <v>139</v>
      </c>
      <c r="E20" s="53">
        <f>B17*0.0075/12</f>
        <v>62.5</v>
      </c>
      <c r="F20" s="53">
        <f>E20</f>
        <v>62.5</v>
      </c>
      <c r="G20" s="58"/>
      <c r="H20" s="29" t="s">
        <v>120</v>
      </c>
      <c r="I20" s="59">
        <f>E14</f>
        <v>0</v>
      </c>
      <c r="J20" s="29" t="s">
        <v>120</v>
      </c>
      <c r="K20" s="59">
        <v>0</v>
      </c>
      <c r="L20" s="14"/>
      <c r="M20" s="14"/>
      <c r="N20" s="14" t="str">
        <f>IF(OR(C23="Eligible",C31="Eligible"),"1","0")</f>
        <v>0</v>
      </c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4"/>
      <c r="AV20" s="14"/>
      <c r="AW20" s="14"/>
      <c r="AX20" s="14"/>
      <c r="AY20" s="14"/>
      <c r="AZ20" s="14"/>
      <c r="BA20" s="14"/>
      <c r="BB20" s="14"/>
      <c r="BC20" s="14"/>
      <c r="BD20" s="14"/>
      <c r="BE20" s="14"/>
      <c r="BF20" s="14"/>
      <c r="BG20" s="14"/>
      <c r="BH20" s="14"/>
      <c r="BI20" s="14"/>
      <c r="BJ20" s="14"/>
      <c r="BK20" s="14"/>
    </row>
    <row r="21" spans="1:75" s="15" customFormat="1" ht="15.75" customHeight="1" thickBot="1" x14ac:dyDescent="0.3">
      <c r="A21" s="16" t="s">
        <v>140</v>
      </c>
      <c r="B21" s="95">
        <f>E22</f>
        <v>642.70734253484886</v>
      </c>
      <c r="C21" s="99"/>
      <c r="D21" s="82" t="s">
        <v>141</v>
      </c>
      <c r="E21" s="53">
        <f>(B17-B19)*101.75%*0.0085/12</f>
        <v>69.550364583333334</v>
      </c>
      <c r="F21" s="53">
        <f>E21</f>
        <v>69.550364583333334</v>
      </c>
      <c r="G21" s="22"/>
      <c r="H21" s="29" t="s">
        <v>123</v>
      </c>
      <c r="I21" s="43">
        <f>10</f>
        <v>10</v>
      </c>
      <c r="J21" s="29" t="s">
        <v>123</v>
      </c>
      <c r="K21" s="43">
        <f>10</f>
        <v>10</v>
      </c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  <c r="AV21" s="14"/>
      <c r="AW21" s="14"/>
      <c r="AX21" s="14"/>
      <c r="AY21" s="14"/>
      <c r="AZ21" s="14"/>
      <c r="BA21" s="14"/>
      <c r="BB21" s="14"/>
      <c r="BC21" s="14"/>
      <c r="BD21" s="14"/>
      <c r="BE21" s="14"/>
      <c r="BF21" s="14"/>
      <c r="BG21" s="14"/>
      <c r="BH21" s="14"/>
      <c r="BI21" s="14"/>
      <c r="BJ21" s="14"/>
      <c r="BK21" s="14"/>
    </row>
    <row r="22" spans="1:75" s="15" customFormat="1" ht="15.75" customHeight="1" thickBot="1" x14ac:dyDescent="0.3">
      <c r="A22" s="16"/>
      <c r="B22" s="94"/>
      <c r="C22" s="99"/>
      <c r="D22" s="83" t="s">
        <v>142</v>
      </c>
      <c r="E22" s="53">
        <f>E16+E17+E19+E20+E21</f>
        <v>642.70734253484886</v>
      </c>
      <c r="F22" s="53">
        <f>SUM(F16:F21)</f>
        <v>663.17477073096302</v>
      </c>
      <c r="G22" s="22"/>
      <c r="H22" s="29" t="s">
        <v>129</v>
      </c>
      <c r="I22" s="60">
        <v>0.96499999999999997</v>
      </c>
      <c r="J22" s="29" t="s">
        <v>129</v>
      </c>
      <c r="K22" s="60">
        <v>0.96499999999999997</v>
      </c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  <c r="AI22" s="14"/>
      <c r="AJ22" s="14"/>
      <c r="AK22" s="14"/>
      <c r="AL22" s="14"/>
      <c r="AM22" s="14"/>
      <c r="AN22" s="14"/>
      <c r="AO22" s="14"/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14"/>
      <c r="BC22" s="14"/>
      <c r="BD22" s="14"/>
      <c r="BE22" s="14"/>
      <c r="BF22" s="14"/>
      <c r="BG22" s="14"/>
      <c r="BH22" s="14"/>
      <c r="BI22" s="14"/>
      <c r="BJ22" s="14"/>
      <c r="BK22" s="14"/>
    </row>
    <row r="23" spans="1:75" s="15" customFormat="1" ht="15.75" customHeight="1" thickBot="1" x14ac:dyDescent="0.3">
      <c r="A23" s="61" t="s">
        <v>143</v>
      </c>
      <c r="B23" s="96">
        <f>(B21+F9)/C7</f>
        <v>0.77124881104181864</v>
      </c>
      <c r="C23" s="108" t="str">
        <f>IF(Q13&gt;=0,"Not Eligible","Eligible")</f>
        <v>Not Eligible</v>
      </c>
      <c r="D23" s="82"/>
      <c r="E23" s="51"/>
      <c r="F23" s="47"/>
      <c r="G23" s="22"/>
      <c r="H23" s="29" t="s">
        <v>131</v>
      </c>
      <c r="I23" s="62">
        <f>I19*I22</f>
        <v>96500</v>
      </c>
      <c r="J23" s="29" t="s">
        <v>131</v>
      </c>
      <c r="K23" s="62">
        <f>K19*K22</f>
        <v>96500</v>
      </c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  <c r="AY23" s="14"/>
      <c r="AZ23" s="14"/>
      <c r="BA23" s="14"/>
      <c r="BB23" s="14"/>
      <c r="BC23" s="14"/>
      <c r="BD23" s="14"/>
      <c r="BE23" s="14"/>
      <c r="BF23" s="14"/>
      <c r="BG23" s="14"/>
      <c r="BH23" s="14"/>
      <c r="BI23" s="14"/>
      <c r="BJ23" s="14"/>
      <c r="BK23" s="14"/>
    </row>
    <row r="24" spans="1:75" s="15" customFormat="1" ht="15.75" customHeight="1" thickBot="1" x14ac:dyDescent="0.3">
      <c r="A24" s="86"/>
      <c r="B24" s="97"/>
      <c r="C24" s="92"/>
      <c r="D24" s="82" t="s">
        <v>144</v>
      </c>
      <c r="E24" s="53">
        <f>N15+N13+N11+N10+N9+N8+N12</f>
        <v>6167.1083333333336</v>
      </c>
      <c r="F24" s="63">
        <f>E24</f>
        <v>6167.1083333333336</v>
      </c>
      <c r="G24" s="58"/>
      <c r="H24" s="64" t="s">
        <v>133</v>
      </c>
      <c r="I24" s="65">
        <f>I19-I23</f>
        <v>3500</v>
      </c>
      <c r="J24" s="64" t="s">
        <v>133</v>
      </c>
      <c r="K24" s="65" t="e">
        <f>#REF!</f>
        <v>#REF!</v>
      </c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14"/>
      <c r="AT24" s="14"/>
      <c r="AU24" s="14"/>
      <c r="AV24" s="14"/>
      <c r="AW24" s="14"/>
      <c r="AX24" s="14"/>
      <c r="AY24" s="14"/>
      <c r="AZ24" s="14"/>
      <c r="BA24" s="14"/>
      <c r="BB24" s="14"/>
      <c r="BC24" s="14"/>
      <c r="BD24" s="14"/>
      <c r="BE24" s="14"/>
      <c r="BF24" s="14"/>
      <c r="BG24" s="14"/>
      <c r="BH24" s="14"/>
      <c r="BI24" s="14"/>
      <c r="BJ24" s="14"/>
      <c r="BK24" s="14"/>
    </row>
    <row r="25" spans="1:75" s="15" customFormat="1" ht="15.75" customHeight="1" thickBot="1" x14ac:dyDescent="0.3">
      <c r="A25" s="105" t="s">
        <v>158</v>
      </c>
      <c r="B25" s="93">
        <f>B17*C25</f>
        <v>6000</v>
      </c>
      <c r="C25" s="106">
        <v>0.06</v>
      </c>
      <c r="D25" s="84"/>
      <c r="E25" s="66" t="s">
        <v>145</v>
      </c>
      <c r="F25" s="63">
        <f>IF(C31="Not Eligible",0,B25-B19)</f>
        <v>0</v>
      </c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14"/>
      <c r="AS25" s="14"/>
      <c r="AT25" s="14"/>
      <c r="AU25" s="14"/>
      <c r="AV25" s="14"/>
      <c r="AW25" s="14"/>
      <c r="AX25" s="14"/>
      <c r="AY25" s="14"/>
      <c r="AZ25" s="14"/>
      <c r="BA25" s="14"/>
      <c r="BB25" s="14"/>
      <c r="BC25" s="14"/>
      <c r="BD25" s="14"/>
      <c r="BE25" s="14"/>
      <c r="BF25" s="14"/>
      <c r="BG25" s="14"/>
      <c r="BH25" s="14"/>
      <c r="BI25" s="14"/>
      <c r="BJ25" s="14"/>
      <c r="BK25" s="14"/>
    </row>
    <row r="26" spans="1:75" s="15" customFormat="1" ht="15.75" thickBot="1" x14ac:dyDescent="0.3">
      <c r="A26" s="16"/>
      <c r="B26" s="94"/>
      <c r="C26" s="99"/>
      <c r="D26" s="85"/>
      <c r="E26" s="66" t="s">
        <v>146</v>
      </c>
      <c r="F26" s="67">
        <f>(F24-F25-B3)/B17</f>
        <v>6.1671083333333335E-2</v>
      </c>
      <c r="G26" s="14"/>
      <c r="H26" s="109">
        <f>(B17-B19)*1.0175+(B25-B19)</f>
        <v>100688.75</v>
      </c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  <c r="AZ26" s="14"/>
      <c r="BA26" s="14"/>
      <c r="BB26" s="14"/>
      <c r="BC26" s="14"/>
      <c r="BD26" s="14"/>
      <c r="BE26" s="14"/>
      <c r="BF26" s="14"/>
      <c r="BG26" s="14"/>
      <c r="BH26" s="14"/>
      <c r="BI26" s="14"/>
      <c r="BJ26" s="14"/>
      <c r="BK26" s="14"/>
    </row>
    <row r="27" spans="1:75" s="15" customFormat="1" ht="15.75" thickBot="1" x14ac:dyDescent="0.3">
      <c r="A27" s="16" t="s">
        <v>140</v>
      </c>
      <c r="B27" s="93">
        <f>F22</f>
        <v>663.17477073096302</v>
      </c>
      <c r="C27" s="99"/>
      <c r="D27" s="14"/>
      <c r="E27" s="14"/>
      <c r="F27" s="14"/>
      <c r="G27" s="14"/>
      <c r="H27" s="122" t="s">
        <v>162</v>
      </c>
      <c r="I27" s="122"/>
      <c r="J27" s="122"/>
      <c r="K27" s="122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  <c r="BM27" s="14"/>
      <c r="BN27" s="14"/>
      <c r="BO27" s="14"/>
      <c r="BP27" s="14"/>
      <c r="BQ27" s="14"/>
      <c r="BR27" s="14"/>
      <c r="BS27" s="14"/>
      <c r="BT27" s="14"/>
      <c r="BU27" s="14"/>
      <c r="BV27" s="14"/>
      <c r="BW27" s="14"/>
    </row>
    <row r="28" spans="1:75" s="15" customFormat="1" ht="15.75" thickBot="1" x14ac:dyDescent="0.3">
      <c r="A28" s="16"/>
      <c r="B28" s="94"/>
      <c r="C28" s="99"/>
      <c r="D28" s="72" t="s">
        <v>149</v>
      </c>
      <c r="E28" s="123" t="s">
        <v>160</v>
      </c>
      <c r="F28" s="12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  <c r="BB28" s="14"/>
      <c r="BC28" s="14"/>
      <c r="BD28" s="14"/>
      <c r="BE28" s="14"/>
      <c r="BF28" s="14"/>
      <c r="BG28" s="14"/>
      <c r="BH28" s="14"/>
      <c r="BI28" s="14"/>
      <c r="BJ28" s="14"/>
      <c r="BK28" s="14"/>
      <c r="BL28" s="14"/>
      <c r="BM28" s="14"/>
      <c r="BN28" s="14"/>
      <c r="BO28" s="14"/>
      <c r="BP28" s="14"/>
      <c r="BQ28" s="14"/>
      <c r="BR28" s="14"/>
      <c r="BS28" s="14"/>
      <c r="BT28" s="14"/>
      <c r="BU28" s="14"/>
      <c r="BV28" s="14"/>
      <c r="BW28" s="14"/>
    </row>
    <row r="29" spans="1:75" s="15" customFormat="1" ht="15.75" thickBot="1" x14ac:dyDescent="0.3">
      <c r="A29" s="68" t="s">
        <v>147</v>
      </c>
      <c r="B29" s="93">
        <f>B25-B19</f>
        <v>2499.9999999999995</v>
      </c>
      <c r="C29" s="107">
        <f>B17-B19+(B25-B19)</f>
        <v>99000</v>
      </c>
      <c r="D29" s="72" t="s">
        <v>150</v>
      </c>
      <c r="E29" s="123" t="s">
        <v>154</v>
      </c>
      <c r="F29" s="124"/>
      <c r="G29" s="14"/>
      <c r="H29" s="129" t="s">
        <v>156</v>
      </c>
      <c r="I29" s="129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  <c r="AK29" s="14"/>
      <c r="AL29" s="14"/>
      <c r="AM29" s="14"/>
      <c r="AN29" s="14"/>
      <c r="AO29" s="14"/>
      <c r="AP29" s="14"/>
      <c r="AQ29" s="14"/>
      <c r="AR29" s="14"/>
      <c r="AS29" s="14"/>
      <c r="AT29" s="14"/>
      <c r="AU29" s="14"/>
      <c r="AV29" s="14"/>
      <c r="AW29" s="14"/>
      <c r="AX29" s="14"/>
      <c r="AY29" s="14"/>
      <c r="AZ29" s="14"/>
      <c r="BA29" s="14"/>
      <c r="BB29" s="14"/>
      <c r="BC29" s="14"/>
      <c r="BD29" s="14"/>
      <c r="BE29" s="14"/>
      <c r="BF29" s="14"/>
      <c r="BG29" s="14"/>
      <c r="BH29" s="14"/>
      <c r="BI29" s="14"/>
      <c r="BJ29" s="14"/>
      <c r="BK29" s="14"/>
      <c r="BL29" s="14"/>
      <c r="BM29" s="14"/>
      <c r="BN29" s="14"/>
      <c r="BO29" s="14"/>
      <c r="BP29" s="14"/>
      <c r="BQ29" s="14"/>
      <c r="BR29" s="14"/>
      <c r="BS29" s="14"/>
      <c r="BT29" s="14"/>
      <c r="BU29" s="14"/>
      <c r="BV29" s="14"/>
      <c r="BW29" s="14"/>
    </row>
    <row r="30" spans="1:75" s="15" customFormat="1" ht="15.75" thickBot="1" x14ac:dyDescent="0.3">
      <c r="A30" s="16"/>
      <c r="B30" s="94"/>
      <c r="C30" s="99"/>
      <c r="D30" s="72" t="s">
        <v>151</v>
      </c>
      <c r="E30" s="125">
        <f>VLOOKUP(E28,'Table 1'!S2:T90,2,)</f>
        <v>315548</v>
      </c>
      <c r="F30" s="126"/>
      <c r="G30" s="14"/>
      <c r="H30" s="130" t="s">
        <v>159</v>
      </c>
      <c r="I30" s="130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A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L30" s="14"/>
      <c r="BM30" s="14"/>
      <c r="BN30" s="14"/>
      <c r="BO30" s="14"/>
      <c r="BP30" s="14"/>
      <c r="BQ30" s="14"/>
      <c r="BR30" s="14"/>
      <c r="BS30" s="14"/>
      <c r="BT30" s="14"/>
      <c r="BU30" s="14"/>
      <c r="BV30" s="14"/>
      <c r="BW30" s="14"/>
    </row>
    <row r="31" spans="1:75" s="15" customFormat="1" ht="15.75" thickBot="1" x14ac:dyDescent="0.3">
      <c r="A31" s="61" t="s">
        <v>143</v>
      </c>
      <c r="B31" s="96">
        <f>(B27+F9)/C7</f>
        <v>0.79580972487715562</v>
      </c>
      <c r="C31" s="108" t="str">
        <f>IF(R13&gt;=0,"Not Eligible","Eligible")</f>
        <v>Not Eligible</v>
      </c>
      <c r="D31" s="72" t="s">
        <v>152</v>
      </c>
      <c r="E31" s="127">
        <f>'Table 1'!G8</f>
        <v>94300</v>
      </c>
      <c r="F31" s="128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4"/>
      <c r="AW31" s="14"/>
      <c r="AX31" s="14"/>
      <c r="AY31" s="14"/>
      <c r="AZ31" s="14"/>
      <c r="BA31" s="14"/>
      <c r="BB31" s="14"/>
      <c r="BC31" s="14"/>
      <c r="BD31" s="14"/>
      <c r="BE31" s="14"/>
      <c r="BF31" s="14"/>
      <c r="BG31" s="14"/>
      <c r="BH31" s="14"/>
      <c r="BI31" s="14"/>
      <c r="BJ31" s="14"/>
      <c r="BK31" s="14"/>
      <c r="BL31" s="14"/>
      <c r="BM31" s="14"/>
      <c r="BN31" s="14"/>
      <c r="BO31" s="14"/>
      <c r="BP31" s="14"/>
      <c r="BQ31" s="14"/>
      <c r="BR31" s="14"/>
      <c r="BS31" s="14"/>
      <c r="BT31" s="14"/>
      <c r="BU31" s="14"/>
      <c r="BV31" s="14"/>
      <c r="BW31" s="14"/>
    </row>
    <row r="32" spans="1:75" x14ac:dyDescent="0.2"/>
    <row r="33" spans="2:4" hidden="1" x14ac:dyDescent="0.2"/>
    <row r="34" spans="2:4" hidden="1" x14ac:dyDescent="0.2">
      <c r="B34" s="110" t="s">
        <v>161</v>
      </c>
    </row>
    <row r="35" spans="2:4" hidden="1" x14ac:dyDescent="0.2">
      <c r="D35" s="76" t="s">
        <v>161</v>
      </c>
    </row>
    <row r="36" spans="2:4" hidden="1" x14ac:dyDescent="0.2"/>
    <row r="37" spans="2:4" hidden="1" x14ac:dyDescent="0.2"/>
    <row r="38" spans="2:4" hidden="1" x14ac:dyDescent="0.2"/>
    <row r="39" spans="2:4" hidden="1" x14ac:dyDescent="0.2"/>
    <row r="40" spans="2:4" hidden="1" x14ac:dyDescent="0.2"/>
    <row r="41" spans="2:4" hidden="1" x14ac:dyDescent="0.2"/>
    <row r="42" spans="2:4" hidden="1" x14ac:dyDescent="0.2"/>
    <row r="43" spans="2:4" hidden="1" x14ac:dyDescent="0.2"/>
    <row r="44" spans="2:4" hidden="1" x14ac:dyDescent="0.2"/>
    <row r="45" spans="2:4" hidden="1" x14ac:dyDescent="0.2"/>
    <row r="46" spans="2:4" hidden="1" x14ac:dyDescent="0.2"/>
    <row r="47" spans="2:4" hidden="1" x14ac:dyDescent="0.2"/>
    <row r="48" spans="2:4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</sheetData>
  <sheetProtection algorithmName="SHA-512" hashValue="LyNk5WUYrJZatRSrLXARaCJEAXVI5q5RMSOoUNudTm7WB98udfM/pS3Xg3+CewUEIB71WuYpewKSNHwjcRfLzQ==" saltValue="Tj1CFejvWPDvKWm0iziyIA==" spinCount="100000" sheet="1" objects="1" scenarios="1"/>
  <mergeCells count="13">
    <mergeCell ref="H27:K27"/>
    <mergeCell ref="E28:F28"/>
    <mergeCell ref="E29:F29"/>
    <mergeCell ref="E30:F30"/>
    <mergeCell ref="E31:F31"/>
    <mergeCell ref="H29:I29"/>
    <mergeCell ref="H30:I30"/>
    <mergeCell ref="H2:K3"/>
    <mergeCell ref="H5:I5"/>
    <mergeCell ref="H7:I7"/>
    <mergeCell ref="J7:K7"/>
    <mergeCell ref="H17:I17"/>
    <mergeCell ref="J17:K17"/>
  </mergeCells>
  <conditionalFormatting sqref="H4">
    <cfRule type="cellIs" dxfId="14" priority="2" operator="equal">
      <formula>"Not Eligible for Next Home"</formula>
    </cfRule>
    <cfRule type="cellIs" dxfId="13" priority="23" operator="equal">
      <formula>"Eligible for Rate Advantage"</formula>
    </cfRule>
    <cfRule type="cellIs" dxfId="12" priority="25" operator="equal">
      <formula>"Not Eligible for Rate Advantage"</formula>
    </cfRule>
  </conditionalFormatting>
  <conditionalFormatting sqref="H2:K3">
    <cfRule type="cellIs" dxfId="11" priority="1" operator="equal">
      <formula>"Not Eligible for Next Home"</formula>
    </cfRule>
    <cfRule type="cellIs" dxfId="10" priority="4" operator="equal">
      <formula>"Eligible for Next Home"</formula>
    </cfRule>
    <cfRule type="cellIs" dxfId="9" priority="22" operator="equal">
      <formula>"Eligible for Rate Advantage"</formula>
    </cfRule>
    <cfRule type="cellIs" dxfId="8" priority="24" operator="equal">
      <formula>"Not Eligible for Rate Advantage"</formula>
    </cfRule>
  </conditionalFormatting>
  <conditionalFormatting sqref="C5">
    <cfRule type="cellIs" dxfId="7" priority="13" operator="equal">
      <formula>"Not Eligible"</formula>
    </cfRule>
    <cfRule type="cellIs" dxfId="6" priority="14" operator="equal">
      <formula>"Eligible"</formula>
    </cfRule>
  </conditionalFormatting>
  <conditionalFormatting sqref="C15">
    <cfRule type="cellIs" dxfId="5" priority="11" operator="equal">
      <formula>"Eligible"</formula>
    </cfRule>
    <cfRule type="cellIs" dxfId="4" priority="12" operator="equal">
      <formula>"Not Eligible"</formula>
    </cfRule>
  </conditionalFormatting>
  <conditionalFormatting sqref="H27:K27">
    <cfRule type="cellIs" dxfId="3" priority="7" operator="equal">
      <formula>"Matrix"</formula>
    </cfRule>
  </conditionalFormatting>
  <conditionalFormatting sqref="C23">
    <cfRule type="cellIs" dxfId="2" priority="6" operator="equal">
      <formula>"Eligible"</formula>
    </cfRule>
  </conditionalFormatting>
  <conditionalFormatting sqref="C31">
    <cfRule type="cellIs" dxfId="1" priority="5" operator="equal">
      <formula>"Eligible"</formula>
    </cfRule>
  </conditionalFormatting>
  <conditionalFormatting sqref="P21">
    <cfRule type="cellIs" dxfId="0" priority="3" operator="equal">
      <formula>"Not Eligible for Next Home"</formula>
    </cfRule>
  </conditionalFormatting>
  <dataValidations count="2">
    <dataValidation type="whole" allowBlank="1" showInputMessage="1" showErrorMessage="1" sqref="B5" xr:uid="{D5673726-5BBE-4F6D-B356-2555719FF89B}">
      <formula1>550</formula1>
      <formula2>830</formula2>
    </dataValidation>
    <dataValidation type="custom" allowBlank="1" showInputMessage="1" showErrorMessage="1" sqref="C16:C18 C7 C12:C14 H7:H24 J8:K12 I7:I12 I15:I24 J15:K16 J18:J24 K18:K19 K21:K24" xr:uid="{A2645A07-EC65-4A28-92AE-35A4810FC527}">
      <formula1>"*"""""</formula1>
    </dataValidation>
  </dataValidations>
  <hyperlinks>
    <hyperlink ref="A9" r:id="rId1" xr:uid="{864442B9-6433-4EBD-8A75-3DB9B3D32E3A}"/>
    <hyperlink ref="D13" r:id="rId2" xr:uid="{D85CA46B-0084-4668-A410-DF18B62C1DB9}"/>
    <hyperlink ref="H29:I29" r:id="rId3" display="Acquistion and Income Limits" xr:uid="{2D8EBDC4-0F10-4DF4-8234-EF7E325C4055}"/>
    <hyperlink ref="H30:I30" r:id="rId4" display="IHCDA" xr:uid="{81E3D17D-A4AA-417E-9ED4-41F6C36F84AA}"/>
  </hyperlinks>
  <pageMargins left="0.25" right="0.25" top="0.75" bottom="0.75" header="0.3" footer="0.3"/>
  <pageSetup scale="65" fitToHeight="0" orientation="landscape" r:id="rId5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375B309E-15AE-4DAA-9601-BBA004D44A39}">
          <x14:formula1>
            <xm:f>'Table 1'!$Q$1:$Q$3</xm:f>
          </x14:formula1>
          <xm:sqref>E29:F29</xm:sqref>
        </x14:dataValidation>
        <x14:dataValidation type="list" allowBlank="1" showInputMessage="1" showErrorMessage="1" xr:uid="{4C912AE3-47D4-4247-8B92-928672422736}">
          <x14:formula1>
            <xm:f>'Table 1'!$S$2:$S$90</xm:f>
          </x14:formula1>
          <xm:sqref>E28:F28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117"/>
  <sheetViews>
    <sheetView zoomScale="85" zoomScaleNormal="85" workbookViewId="0">
      <pane ySplit="9" topLeftCell="A58" activePane="bottomLeft" state="frozen"/>
      <selection pane="bottomLeft" activeCell="A10" sqref="A10:XFD10"/>
    </sheetView>
  </sheetViews>
  <sheetFormatPr defaultColWidth="0" defaultRowHeight="12.75" zeroHeight="1" x14ac:dyDescent="0.2"/>
  <cols>
    <col min="1" max="1" width="23.33203125" customWidth="1"/>
    <col min="2" max="2" width="31.33203125" customWidth="1"/>
    <col min="3" max="3" width="30.1640625" customWidth="1"/>
    <col min="4" max="4" width="31.33203125" customWidth="1"/>
    <col min="5" max="5" width="2.5" style="76" customWidth="1"/>
    <col min="6" max="8" width="9.33203125" hidden="1" customWidth="1"/>
    <col min="9" max="9" width="23.33203125" hidden="1" customWidth="1"/>
    <col min="10" max="10" width="31.33203125" hidden="1" customWidth="1"/>
    <col min="11" max="11" width="30.1640625" style="76" hidden="1" customWidth="1"/>
    <col min="12" max="18" width="9.33203125" hidden="1" customWidth="1"/>
    <col min="19" max="19" width="23.33203125" hidden="1" customWidth="1"/>
    <col min="20" max="20" width="31.33203125" hidden="1" customWidth="1"/>
    <col min="21" max="16384" width="9.33203125" hidden="1"/>
  </cols>
  <sheetData>
    <row r="1" spans="1:20" ht="17.100000000000001" customHeight="1" x14ac:dyDescent="0.2">
      <c r="A1" s="1" t="s">
        <v>0</v>
      </c>
      <c r="B1" s="73" t="s">
        <v>153</v>
      </c>
      <c r="C1" s="1" t="s">
        <v>154</v>
      </c>
      <c r="D1" s="1" t="s">
        <v>1</v>
      </c>
      <c r="I1" s="71" t="s">
        <v>0</v>
      </c>
      <c r="J1" s="73" t="s">
        <v>153</v>
      </c>
      <c r="K1" s="69" t="s">
        <v>154</v>
      </c>
      <c r="L1" s="77" t="s">
        <v>155</v>
      </c>
      <c r="S1" s="71" t="s">
        <v>0</v>
      </c>
      <c r="T1" s="1" t="s">
        <v>1</v>
      </c>
    </row>
    <row r="2" spans="1:20" ht="17.100000000000001" customHeight="1" x14ac:dyDescent="0.2">
      <c r="A2" s="133" t="s">
        <v>33</v>
      </c>
      <c r="B2" s="134"/>
      <c r="C2" s="135" t="s">
        <v>34</v>
      </c>
      <c r="D2" s="136"/>
      <c r="I2" s="69" t="s">
        <v>2</v>
      </c>
      <c r="J2" s="75">
        <v>72300</v>
      </c>
      <c r="K2" s="75">
        <v>83145</v>
      </c>
      <c r="Q2" s="74" t="str">
        <f>B1</f>
        <v>1 or 2</v>
      </c>
      <c r="S2" s="69" t="s">
        <v>2</v>
      </c>
      <c r="T2" s="75">
        <v>294601</v>
      </c>
    </row>
    <row r="3" spans="1:20" ht="18" customHeight="1" x14ac:dyDescent="0.2">
      <c r="A3" s="1" t="s">
        <v>2</v>
      </c>
      <c r="B3" s="2">
        <v>72300</v>
      </c>
      <c r="C3" s="2">
        <v>83145</v>
      </c>
      <c r="D3" s="2">
        <v>294601</v>
      </c>
      <c r="G3" t="str">
        <f>IHCDA!E28</f>
        <v>Hamilton</v>
      </c>
      <c r="I3" s="70" t="s">
        <v>3</v>
      </c>
      <c r="J3" s="75">
        <v>72300</v>
      </c>
      <c r="K3" s="75">
        <v>83145</v>
      </c>
      <c r="Q3" t="str">
        <f>C1</f>
        <v>3 plus</v>
      </c>
      <c r="S3" s="70" t="s">
        <v>3</v>
      </c>
      <c r="T3" s="75">
        <v>294601</v>
      </c>
    </row>
    <row r="4" spans="1:20" ht="17.100000000000001" customHeight="1" x14ac:dyDescent="0.2">
      <c r="A4" s="3" t="s">
        <v>3</v>
      </c>
      <c r="B4" s="2">
        <v>72300</v>
      </c>
      <c r="C4" s="2">
        <v>83145</v>
      </c>
      <c r="D4" s="2">
        <v>294601</v>
      </c>
      <c r="G4" t="str">
        <f>IHCDA!E29</f>
        <v>3 plus</v>
      </c>
      <c r="I4" s="69" t="s">
        <v>4</v>
      </c>
      <c r="J4" s="75">
        <v>81300</v>
      </c>
      <c r="K4" s="75">
        <v>93495</v>
      </c>
      <c r="S4" s="69" t="s">
        <v>4</v>
      </c>
      <c r="T4" s="75">
        <v>294601</v>
      </c>
    </row>
    <row r="5" spans="1:20" ht="17.100000000000001" customHeight="1" x14ac:dyDescent="0.2">
      <c r="A5" s="4"/>
      <c r="B5" s="5">
        <v>86760</v>
      </c>
      <c r="C5" s="5">
        <v>101220</v>
      </c>
      <c r="D5" s="5">
        <v>360067</v>
      </c>
      <c r="I5" s="69" t="s">
        <v>5</v>
      </c>
      <c r="J5" s="75">
        <v>79100</v>
      </c>
      <c r="K5" s="75">
        <v>90965</v>
      </c>
      <c r="S5" s="69" t="s">
        <v>5</v>
      </c>
      <c r="T5" s="75">
        <v>294601</v>
      </c>
    </row>
    <row r="6" spans="1:20" ht="17.100000000000001" customHeight="1" x14ac:dyDescent="0.2">
      <c r="A6" s="1" t="s">
        <v>4</v>
      </c>
      <c r="B6" s="2">
        <v>81300</v>
      </c>
      <c r="C6" s="2">
        <v>93495</v>
      </c>
      <c r="D6" s="2">
        <v>294601</v>
      </c>
      <c r="I6" s="69" t="s">
        <v>6</v>
      </c>
      <c r="J6" s="75">
        <v>72300</v>
      </c>
      <c r="K6" s="75">
        <v>83145</v>
      </c>
      <c r="S6" s="69" t="s">
        <v>6</v>
      </c>
      <c r="T6" s="75">
        <v>294601</v>
      </c>
    </row>
    <row r="7" spans="1:20" ht="17.100000000000001" customHeight="1" x14ac:dyDescent="0.2">
      <c r="A7" s="1" t="s">
        <v>5</v>
      </c>
      <c r="B7" s="2">
        <v>79100</v>
      </c>
      <c r="C7" s="2">
        <v>90965</v>
      </c>
      <c r="D7" s="2">
        <v>294601</v>
      </c>
      <c r="I7" s="69" t="s">
        <v>7</v>
      </c>
      <c r="J7" s="75">
        <v>82000</v>
      </c>
      <c r="K7" s="75">
        <v>94300</v>
      </c>
      <c r="S7" s="69" t="s">
        <v>7</v>
      </c>
      <c r="T7" s="75">
        <v>315548</v>
      </c>
    </row>
    <row r="8" spans="1:20" ht="17.100000000000001" customHeight="1" x14ac:dyDescent="0.2">
      <c r="A8" s="1" t="s">
        <v>6</v>
      </c>
      <c r="B8" s="2">
        <v>72300</v>
      </c>
      <c r="C8" s="2">
        <v>83145</v>
      </c>
      <c r="D8" s="2">
        <v>294601</v>
      </c>
      <c r="G8" cm="1">
        <f t="array" ref="G8">_xlfn.XLOOKUP(G3,$I2:$I90,_xlfn.XLOOKUP(G4,$J1:$K1,J2:K90))</f>
        <v>94300</v>
      </c>
      <c r="I8" s="69" t="s">
        <v>8</v>
      </c>
      <c r="J8" s="75">
        <v>98400</v>
      </c>
      <c r="K8" s="75">
        <v>114800</v>
      </c>
      <c r="S8" s="69" t="s">
        <v>8</v>
      </c>
      <c r="T8" s="75">
        <v>385670</v>
      </c>
    </row>
    <row r="9" spans="1:20" ht="17.100000000000001" customHeight="1" x14ac:dyDescent="0.2">
      <c r="A9" s="1" t="s">
        <v>7</v>
      </c>
      <c r="B9" s="2">
        <v>82000</v>
      </c>
      <c r="C9" s="2">
        <v>94300</v>
      </c>
      <c r="D9" s="2">
        <v>315548</v>
      </c>
      <c r="I9" s="69" t="s">
        <v>9</v>
      </c>
      <c r="J9" s="75">
        <v>72300</v>
      </c>
      <c r="K9" s="75">
        <v>83145</v>
      </c>
      <c r="S9" s="69" t="s">
        <v>9</v>
      </c>
      <c r="T9" s="75">
        <v>294601</v>
      </c>
    </row>
    <row r="10" spans="1:20" ht="17.100000000000001" customHeight="1" x14ac:dyDescent="0.2">
      <c r="A10" s="6" t="s">
        <v>8</v>
      </c>
      <c r="B10" s="7">
        <v>98400</v>
      </c>
      <c r="C10" s="7">
        <v>114800</v>
      </c>
      <c r="D10" s="7">
        <v>385670</v>
      </c>
      <c r="I10" s="69" t="s">
        <v>10</v>
      </c>
      <c r="J10" s="75">
        <v>72300</v>
      </c>
      <c r="K10" s="75">
        <v>83145</v>
      </c>
      <c r="S10" s="69" t="s">
        <v>10</v>
      </c>
      <c r="T10" s="75">
        <v>294601</v>
      </c>
    </row>
    <row r="11" spans="1:20" ht="17.100000000000001" customHeight="1" x14ac:dyDescent="0.2">
      <c r="A11" s="1" t="s">
        <v>9</v>
      </c>
      <c r="B11" s="2">
        <v>72300</v>
      </c>
      <c r="C11" s="2">
        <v>83145</v>
      </c>
      <c r="D11" s="2">
        <v>294601</v>
      </c>
      <c r="I11" s="70" t="s">
        <v>11</v>
      </c>
      <c r="J11" s="75">
        <v>77500</v>
      </c>
      <c r="K11" s="75">
        <v>89125</v>
      </c>
      <c r="S11" s="70" t="s">
        <v>11</v>
      </c>
      <c r="T11" s="75">
        <v>296146</v>
      </c>
    </row>
    <row r="12" spans="1:20" ht="17.100000000000001" customHeight="1" x14ac:dyDescent="0.2">
      <c r="A12" s="1" t="s">
        <v>10</v>
      </c>
      <c r="B12" s="2">
        <v>72300</v>
      </c>
      <c r="C12" s="2">
        <v>83145</v>
      </c>
      <c r="D12" s="2">
        <v>294601</v>
      </c>
      <c r="I12" s="69" t="s">
        <v>12</v>
      </c>
      <c r="J12" s="75">
        <v>72300</v>
      </c>
      <c r="K12" s="75">
        <v>83145</v>
      </c>
      <c r="S12" s="69" t="s">
        <v>12</v>
      </c>
      <c r="T12" s="75">
        <v>294601</v>
      </c>
    </row>
    <row r="13" spans="1:20" ht="18" customHeight="1" x14ac:dyDescent="0.2">
      <c r="A13" s="3" t="s">
        <v>11</v>
      </c>
      <c r="B13" s="2">
        <v>77500</v>
      </c>
      <c r="C13" s="2">
        <v>89125</v>
      </c>
      <c r="D13" s="2">
        <v>296146</v>
      </c>
      <c r="I13" s="69" t="s">
        <v>13</v>
      </c>
      <c r="J13" s="75">
        <v>86760</v>
      </c>
      <c r="K13" s="75">
        <v>101220</v>
      </c>
      <c r="S13" s="69" t="s">
        <v>13</v>
      </c>
      <c r="T13" s="75">
        <v>360067</v>
      </c>
    </row>
    <row r="14" spans="1:20" ht="17.100000000000001" customHeight="1" x14ac:dyDescent="0.2">
      <c r="A14" s="4"/>
      <c r="B14" s="5">
        <v>93000</v>
      </c>
      <c r="C14" s="5">
        <v>108500</v>
      </c>
      <c r="D14" s="5">
        <v>361956</v>
      </c>
      <c r="I14" s="69" t="s">
        <v>14</v>
      </c>
      <c r="J14" s="75">
        <v>86760</v>
      </c>
      <c r="K14" s="75">
        <v>101220</v>
      </c>
      <c r="S14" s="69" t="s">
        <v>14</v>
      </c>
      <c r="T14" s="75">
        <v>360067</v>
      </c>
    </row>
    <row r="15" spans="1:20" ht="17.100000000000001" customHeight="1" x14ac:dyDescent="0.2">
      <c r="A15" s="1" t="s">
        <v>12</v>
      </c>
      <c r="B15" s="2">
        <v>72300</v>
      </c>
      <c r="C15" s="2">
        <v>83145</v>
      </c>
      <c r="D15" s="2">
        <v>294601</v>
      </c>
      <c r="I15" s="69" t="s">
        <v>15</v>
      </c>
      <c r="J15" s="75">
        <v>86760</v>
      </c>
      <c r="K15" s="75">
        <v>101220</v>
      </c>
      <c r="S15" s="69" t="s">
        <v>15</v>
      </c>
      <c r="T15" s="75">
        <v>360067</v>
      </c>
    </row>
    <row r="16" spans="1:20" ht="17.100000000000001" customHeight="1" x14ac:dyDescent="0.2">
      <c r="A16" s="6" t="s">
        <v>13</v>
      </c>
      <c r="B16" s="7">
        <v>86760</v>
      </c>
      <c r="C16" s="7">
        <v>101220</v>
      </c>
      <c r="D16" s="7">
        <v>360067</v>
      </c>
      <c r="I16" s="69" t="s">
        <v>16</v>
      </c>
      <c r="J16" s="75">
        <v>103560</v>
      </c>
      <c r="K16" s="75">
        <v>120820</v>
      </c>
      <c r="S16" s="69" t="s">
        <v>16</v>
      </c>
      <c r="T16" s="75">
        <v>360067</v>
      </c>
    </row>
    <row r="17" spans="1:20" ht="17.100000000000001" customHeight="1" x14ac:dyDescent="0.2">
      <c r="A17" s="6" t="s">
        <v>14</v>
      </c>
      <c r="B17" s="7">
        <v>86760</v>
      </c>
      <c r="C17" s="7">
        <v>101220</v>
      </c>
      <c r="D17" s="7">
        <v>360067</v>
      </c>
      <c r="I17" s="69" t="s">
        <v>17</v>
      </c>
      <c r="J17" s="75">
        <v>86760</v>
      </c>
      <c r="K17" s="75">
        <v>101220</v>
      </c>
      <c r="S17" s="69" t="s">
        <v>17</v>
      </c>
      <c r="T17" s="75">
        <v>360067</v>
      </c>
    </row>
    <row r="18" spans="1:20" ht="17.100000000000001" customHeight="1" x14ac:dyDescent="0.2">
      <c r="A18" s="6" t="s">
        <v>15</v>
      </c>
      <c r="B18" s="7">
        <v>86760</v>
      </c>
      <c r="C18" s="7">
        <v>101220</v>
      </c>
      <c r="D18" s="7">
        <v>360067</v>
      </c>
      <c r="I18" s="69" t="s">
        <v>18</v>
      </c>
      <c r="J18" s="75">
        <v>72300</v>
      </c>
      <c r="K18" s="75">
        <v>83145</v>
      </c>
      <c r="S18" s="69" t="s">
        <v>18</v>
      </c>
      <c r="T18" s="75">
        <v>294601</v>
      </c>
    </row>
    <row r="19" spans="1:20" ht="17.100000000000001" customHeight="1" x14ac:dyDescent="0.2">
      <c r="A19" s="6" t="s">
        <v>16</v>
      </c>
      <c r="B19" s="7">
        <v>103560</v>
      </c>
      <c r="C19" s="7">
        <v>120820</v>
      </c>
      <c r="D19" s="7">
        <v>360067</v>
      </c>
      <c r="I19" s="70" t="s">
        <v>19</v>
      </c>
      <c r="J19" s="75">
        <v>72300</v>
      </c>
      <c r="K19" s="75">
        <v>83145</v>
      </c>
      <c r="S19" s="70" t="s">
        <v>19</v>
      </c>
      <c r="T19" s="75">
        <v>294601</v>
      </c>
    </row>
    <row r="20" spans="1:20" ht="17.100000000000001" customHeight="1" x14ac:dyDescent="0.2">
      <c r="A20" s="6" t="s">
        <v>17</v>
      </c>
      <c r="B20" s="7">
        <v>86760</v>
      </c>
      <c r="C20" s="7">
        <v>101220</v>
      </c>
      <c r="D20" s="7">
        <v>360067</v>
      </c>
      <c r="I20" s="69" t="s">
        <v>20</v>
      </c>
      <c r="J20" s="75">
        <v>77900</v>
      </c>
      <c r="K20" s="75">
        <v>89585</v>
      </c>
      <c r="S20" s="69" t="s">
        <v>20</v>
      </c>
      <c r="T20" s="75">
        <v>294601</v>
      </c>
    </row>
    <row r="21" spans="1:20" ht="17.100000000000001" customHeight="1" x14ac:dyDescent="0.2">
      <c r="A21" s="1" t="s">
        <v>18</v>
      </c>
      <c r="B21" s="2">
        <v>72300</v>
      </c>
      <c r="C21" s="2">
        <v>83145</v>
      </c>
      <c r="D21" s="2">
        <v>294601</v>
      </c>
      <c r="I21" s="70" t="s">
        <v>21</v>
      </c>
      <c r="J21" s="75">
        <v>72300</v>
      </c>
      <c r="K21" s="75">
        <v>83145</v>
      </c>
      <c r="S21" s="70" t="s">
        <v>21</v>
      </c>
      <c r="T21" s="75">
        <v>294601</v>
      </c>
    </row>
    <row r="22" spans="1:20" ht="17.100000000000001" customHeight="1" x14ac:dyDescent="0.2">
      <c r="A22" s="3" t="s">
        <v>19</v>
      </c>
      <c r="B22" s="2">
        <v>72300</v>
      </c>
      <c r="C22" s="2">
        <v>83145</v>
      </c>
      <c r="D22" s="2">
        <v>294601</v>
      </c>
      <c r="I22" s="69" t="s">
        <v>22</v>
      </c>
      <c r="J22" s="75">
        <v>86760</v>
      </c>
      <c r="K22" s="75">
        <v>101220</v>
      </c>
      <c r="S22" s="69" t="s">
        <v>22</v>
      </c>
      <c r="T22" s="75">
        <v>360067</v>
      </c>
    </row>
    <row r="23" spans="1:20" ht="18" customHeight="1" x14ac:dyDescent="0.2">
      <c r="A23" s="4"/>
      <c r="B23" s="5">
        <v>86760</v>
      </c>
      <c r="C23" s="5">
        <v>101220</v>
      </c>
      <c r="D23" s="5">
        <v>360067</v>
      </c>
      <c r="I23" s="70" t="s">
        <v>23</v>
      </c>
      <c r="J23" s="75">
        <v>77500</v>
      </c>
      <c r="K23" s="75">
        <v>89125</v>
      </c>
      <c r="S23" s="70" t="s">
        <v>23</v>
      </c>
      <c r="T23" s="75">
        <v>296146</v>
      </c>
    </row>
    <row r="24" spans="1:20" ht="17.100000000000001" customHeight="1" x14ac:dyDescent="0.2">
      <c r="A24" s="1" t="s">
        <v>20</v>
      </c>
      <c r="B24" s="2">
        <v>77900</v>
      </c>
      <c r="C24" s="2">
        <v>89585</v>
      </c>
      <c r="D24" s="2">
        <v>294601</v>
      </c>
      <c r="I24" s="69" t="s">
        <v>24</v>
      </c>
      <c r="J24" s="75">
        <v>72300</v>
      </c>
      <c r="K24" s="75">
        <v>83145</v>
      </c>
      <c r="S24" s="69" t="s">
        <v>24</v>
      </c>
      <c r="T24" s="75">
        <v>294601</v>
      </c>
    </row>
    <row r="25" spans="1:20" ht="17.100000000000001" customHeight="1" x14ac:dyDescent="0.2">
      <c r="A25" s="3" t="s">
        <v>21</v>
      </c>
      <c r="B25" s="2">
        <v>72300</v>
      </c>
      <c r="C25" s="2">
        <v>83145</v>
      </c>
      <c r="D25" s="2">
        <v>294601</v>
      </c>
      <c r="I25" s="69" t="s">
        <v>25</v>
      </c>
      <c r="J25" s="75">
        <v>86760</v>
      </c>
      <c r="K25" s="75">
        <v>101220</v>
      </c>
      <c r="S25" s="69" t="s">
        <v>25</v>
      </c>
      <c r="T25" s="75">
        <v>360067</v>
      </c>
    </row>
    <row r="26" spans="1:20" ht="17.100000000000001" customHeight="1" x14ac:dyDescent="0.2">
      <c r="A26" s="4"/>
      <c r="B26" s="5">
        <v>86760</v>
      </c>
      <c r="C26" s="5">
        <v>101220</v>
      </c>
      <c r="D26" s="5">
        <v>360067</v>
      </c>
      <c r="I26" s="69" t="s">
        <v>26</v>
      </c>
      <c r="J26" s="75">
        <v>86760</v>
      </c>
      <c r="K26" s="75">
        <v>101220</v>
      </c>
      <c r="S26" s="69" t="s">
        <v>26</v>
      </c>
      <c r="T26" s="75">
        <v>360067</v>
      </c>
    </row>
    <row r="27" spans="1:20" ht="17.100000000000001" customHeight="1" x14ac:dyDescent="0.2">
      <c r="A27" s="6" t="s">
        <v>22</v>
      </c>
      <c r="B27" s="7">
        <v>86760</v>
      </c>
      <c r="C27" s="7">
        <v>101220</v>
      </c>
      <c r="D27" s="7">
        <v>360067</v>
      </c>
      <c r="I27" s="69" t="s">
        <v>27</v>
      </c>
      <c r="J27" s="75">
        <v>72300</v>
      </c>
      <c r="K27" s="75">
        <v>83145</v>
      </c>
      <c r="S27" s="69" t="s">
        <v>27</v>
      </c>
      <c r="T27" s="75">
        <v>294601</v>
      </c>
    </row>
    <row r="28" spans="1:20" ht="17.100000000000001" customHeight="1" x14ac:dyDescent="0.2">
      <c r="A28" s="3" t="s">
        <v>23</v>
      </c>
      <c r="B28" s="2">
        <v>77500</v>
      </c>
      <c r="C28" s="2">
        <v>89125</v>
      </c>
      <c r="D28" s="2">
        <v>296146</v>
      </c>
      <c r="I28" s="70" t="s">
        <v>28</v>
      </c>
      <c r="J28" s="75">
        <v>72300</v>
      </c>
      <c r="K28" s="75">
        <v>83145</v>
      </c>
      <c r="S28" s="70" t="s">
        <v>28</v>
      </c>
      <c r="T28" s="75">
        <v>294601</v>
      </c>
    </row>
    <row r="29" spans="1:20" ht="17.100000000000001" customHeight="1" x14ac:dyDescent="0.2">
      <c r="A29" s="4"/>
      <c r="B29" s="5">
        <v>93000</v>
      </c>
      <c r="C29" s="5">
        <v>108500</v>
      </c>
      <c r="D29" s="5">
        <v>361956</v>
      </c>
      <c r="I29" s="69" t="s">
        <v>29</v>
      </c>
      <c r="J29" s="75">
        <v>86760</v>
      </c>
      <c r="K29" s="75">
        <v>101220</v>
      </c>
      <c r="S29" s="69" t="s">
        <v>29</v>
      </c>
      <c r="T29" s="75">
        <v>360067</v>
      </c>
    </row>
    <row r="30" spans="1:20" ht="17.100000000000001" customHeight="1" x14ac:dyDescent="0.2">
      <c r="A30" s="1" t="s">
        <v>24</v>
      </c>
      <c r="B30" s="2">
        <v>72300</v>
      </c>
      <c r="C30" s="2">
        <v>83145</v>
      </c>
      <c r="D30" s="2">
        <v>294601</v>
      </c>
      <c r="I30" s="69" t="s">
        <v>30</v>
      </c>
      <c r="J30" s="75">
        <v>82000</v>
      </c>
      <c r="K30" s="75">
        <v>94300</v>
      </c>
      <c r="S30" s="69" t="s">
        <v>30</v>
      </c>
      <c r="T30" s="75">
        <v>315548</v>
      </c>
    </row>
    <row r="31" spans="1:20" ht="17.100000000000001" customHeight="1" x14ac:dyDescent="0.2">
      <c r="A31" s="6" t="s">
        <v>25</v>
      </c>
      <c r="B31" s="7">
        <v>86760</v>
      </c>
      <c r="C31" s="7">
        <v>101220</v>
      </c>
      <c r="D31" s="7">
        <v>360067</v>
      </c>
      <c r="I31" s="69" t="s">
        <v>31</v>
      </c>
      <c r="J31" s="75">
        <v>82000</v>
      </c>
      <c r="K31" s="75">
        <v>94300</v>
      </c>
      <c r="S31" s="69" t="s">
        <v>31</v>
      </c>
      <c r="T31" s="75">
        <v>315548</v>
      </c>
    </row>
    <row r="32" spans="1:20" ht="17.100000000000001" customHeight="1" x14ac:dyDescent="0.2">
      <c r="A32" s="6" t="s">
        <v>26</v>
      </c>
      <c r="B32" s="7">
        <v>86760</v>
      </c>
      <c r="C32" s="7">
        <v>101220</v>
      </c>
      <c r="D32" s="7">
        <v>360067</v>
      </c>
      <c r="I32" s="69" t="s">
        <v>32</v>
      </c>
      <c r="J32" s="75">
        <v>77500</v>
      </c>
      <c r="K32" s="75">
        <v>89125</v>
      </c>
      <c r="S32" s="69" t="s">
        <v>32</v>
      </c>
      <c r="T32" s="75">
        <v>296146</v>
      </c>
    </row>
    <row r="33" spans="1:20" ht="18" customHeight="1" x14ac:dyDescent="0.2">
      <c r="A33" s="1" t="s">
        <v>27</v>
      </c>
      <c r="B33" s="2">
        <v>72300</v>
      </c>
      <c r="C33" s="2">
        <v>83145</v>
      </c>
      <c r="D33" s="2">
        <v>294601</v>
      </c>
      <c r="I33" s="69" t="s">
        <v>35</v>
      </c>
      <c r="J33" s="75">
        <v>82000</v>
      </c>
      <c r="K33" s="75">
        <v>94300</v>
      </c>
      <c r="S33" s="69" t="s">
        <v>35</v>
      </c>
      <c r="T33" s="75">
        <v>315548</v>
      </c>
    </row>
    <row r="34" spans="1:20" ht="17.100000000000001" customHeight="1" x14ac:dyDescent="0.2">
      <c r="A34" s="3" t="s">
        <v>28</v>
      </c>
      <c r="B34" s="2">
        <v>72300</v>
      </c>
      <c r="C34" s="2">
        <v>83145</v>
      </c>
      <c r="D34" s="2">
        <v>294601</v>
      </c>
      <c r="I34" s="70" t="s">
        <v>36</v>
      </c>
      <c r="J34" s="75">
        <v>72300</v>
      </c>
      <c r="K34" s="75">
        <v>83145</v>
      </c>
      <c r="S34" s="70" t="s">
        <v>36</v>
      </c>
      <c r="T34" s="75">
        <v>294601</v>
      </c>
    </row>
    <row r="35" spans="1:20" ht="17.100000000000001" customHeight="1" x14ac:dyDescent="0.2">
      <c r="A35" s="4"/>
      <c r="B35" s="5">
        <v>86760</v>
      </c>
      <c r="C35" s="5">
        <v>101220</v>
      </c>
      <c r="D35" s="5">
        <v>360067</v>
      </c>
      <c r="I35" s="70" t="s">
        <v>37</v>
      </c>
      <c r="J35" s="75">
        <v>72300</v>
      </c>
      <c r="K35" s="75">
        <v>83145</v>
      </c>
      <c r="S35" s="70" t="s">
        <v>37</v>
      </c>
      <c r="T35" s="75">
        <v>294601</v>
      </c>
    </row>
    <row r="36" spans="1:20" ht="17.100000000000001" customHeight="1" x14ac:dyDescent="0.2">
      <c r="A36" s="6" t="s">
        <v>29</v>
      </c>
      <c r="B36" s="7">
        <v>86760</v>
      </c>
      <c r="C36" s="7">
        <v>101220</v>
      </c>
      <c r="D36" s="7">
        <v>360067</v>
      </c>
      <c r="I36" s="69" t="s">
        <v>38</v>
      </c>
      <c r="J36" s="75">
        <v>72300</v>
      </c>
      <c r="K36" s="75">
        <v>83145</v>
      </c>
      <c r="S36" s="69" t="s">
        <v>38</v>
      </c>
      <c r="T36" s="75">
        <v>294601</v>
      </c>
    </row>
    <row r="37" spans="1:20" ht="17.100000000000001" customHeight="1" x14ac:dyDescent="0.2">
      <c r="A37" s="1" t="s">
        <v>30</v>
      </c>
      <c r="B37" s="2">
        <v>82000</v>
      </c>
      <c r="C37" s="2">
        <v>94300</v>
      </c>
      <c r="D37" s="2">
        <v>315548</v>
      </c>
      <c r="I37" s="69" t="s">
        <v>39</v>
      </c>
      <c r="J37" s="75">
        <v>86760</v>
      </c>
      <c r="K37" s="75">
        <v>101220</v>
      </c>
      <c r="S37" s="69" t="s">
        <v>39</v>
      </c>
      <c r="T37" s="75">
        <v>360067</v>
      </c>
    </row>
    <row r="38" spans="1:20" ht="17.100000000000001" customHeight="1" x14ac:dyDescent="0.2">
      <c r="A38" s="1" t="s">
        <v>31</v>
      </c>
      <c r="B38" s="2">
        <v>82000</v>
      </c>
      <c r="C38" s="2">
        <v>94300</v>
      </c>
      <c r="D38" s="2">
        <v>315548</v>
      </c>
      <c r="I38" s="69" t="s">
        <v>40</v>
      </c>
      <c r="J38" s="75">
        <v>86760</v>
      </c>
      <c r="K38" s="75">
        <v>101220</v>
      </c>
      <c r="S38" s="69" t="s">
        <v>40</v>
      </c>
      <c r="T38" s="75">
        <v>399400</v>
      </c>
    </row>
    <row r="39" spans="1:20" ht="17.25" customHeight="1" x14ac:dyDescent="0.2">
      <c r="A39" s="1" t="s">
        <v>32</v>
      </c>
      <c r="B39" s="2">
        <v>77500</v>
      </c>
      <c r="C39" s="2">
        <v>89125</v>
      </c>
      <c r="D39" s="2">
        <v>296146</v>
      </c>
      <c r="I39" s="70" t="s">
        <v>41</v>
      </c>
      <c r="J39" s="75">
        <v>72300</v>
      </c>
      <c r="K39" s="75">
        <v>83145</v>
      </c>
      <c r="S39" s="70" t="s">
        <v>41</v>
      </c>
      <c r="T39" s="75">
        <v>294601</v>
      </c>
    </row>
    <row r="40" spans="1:20" ht="17.100000000000001" customHeight="1" x14ac:dyDescent="0.2">
      <c r="A40" s="1" t="s">
        <v>35</v>
      </c>
      <c r="B40" s="2">
        <v>82000</v>
      </c>
      <c r="C40" s="2">
        <v>94300</v>
      </c>
      <c r="D40" s="2">
        <v>315548</v>
      </c>
      <c r="I40" s="69" t="s">
        <v>43</v>
      </c>
      <c r="J40" s="75">
        <v>72300</v>
      </c>
      <c r="K40" s="75">
        <v>83145</v>
      </c>
      <c r="S40" s="69" t="s">
        <v>43</v>
      </c>
      <c r="T40" s="75">
        <v>294601</v>
      </c>
    </row>
    <row r="41" spans="1:20" ht="18" customHeight="1" x14ac:dyDescent="0.2">
      <c r="A41" s="131" t="s">
        <v>36</v>
      </c>
      <c r="B41" s="2">
        <v>72300</v>
      </c>
      <c r="C41" s="2">
        <v>83145</v>
      </c>
      <c r="D41" s="2">
        <v>294601</v>
      </c>
      <c r="I41" s="69" t="s">
        <v>44</v>
      </c>
      <c r="J41" s="75">
        <v>82000</v>
      </c>
      <c r="K41" s="75">
        <v>94300</v>
      </c>
      <c r="S41" s="69" t="s">
        <v>44</v>
      </c>
      <c r="T41" s="75">
        <v>315548</v>
      </c>
    </row>
    <row r="42" spans="1:20" ht="17.100000000000001" customHeight="1" x14ac:dyDescent="0.2">
      <c r="A42" s="132"/>
      <c r="B42" s="5">
        <v>86760</v>
      </c>
      <c r="C42" s="5">
        <v>101220</v>
      </c>
      <c r="D42" s="5">
        <v>360067</v>
      </c>
      <c r="I42" s="69" t="s">
        <v>45</v>
      </c>
      <c r="J42" s="75">
        <v>86760</v>
      </c>
      <c r="K42" s="75">
        <v>101220</v>
      </c>
      <c r="S42" s="69" t="s">
        <v>45</v>
      </c>
      <c r="T42" s="75">
        <v>360067</v>
      </c>
    </row>
    <row r="43" spans="1:20" ht="17.100000000000001" customHeight="1" x14ac:dyDescent="0.2">
      <c r="A43" s="131" t="s">
        <v>37</v>
      </c>
      <c r="B43" s="2">
        <v>72300</v>
      </c>
      <c r="C43" s="2">
        <v>83145</v>
      </c>
      <c r="D43" s="2">
        <v>294601</v>
      </c>
      <c r="I43" s="69" t="s">
        <v>46</v>
      </c>
      <c r="J43" s="75">
        <v>74700</v>
      </c>
      <c r="K43" s="75">
        <v>85905</v>
      </c>
      <c r="S43" s="69" t="s">
        <v>46</v>
      </c>
      <c r="T43" s="75">
        <v>294601</v>
      </c>
    </row>
    <row r="44" spans="1:20" ht="17.100000000000001" customHeight="1" x14ac:dyDescent="0.2">
      <c r="A44" s="132"/>
      <c r="B44" s="5">
        <v>86760</v>
      </c>
      <c r="C44" s="5">
        <v>101220</v>
      </c>
      <c r="D44" s="5">
        <v>360067</v>
      </c>
      <c r="I44" s="69" t="s">
        <v>47</v>
      </c>
      <c r="J44" s="75">
        <v>72300</v>
      </c>
      <c r="K44" s="75">
        <v>83145</v>
      </c>
      <c r="S44" s="69" t="s">
        <v>47</v>
      </c>
      <c r="T44" s="75">
        <v>294601</v>
      </c>
    </row>
    <row r="45" spans="1:20" ht="17.100000000000001" customHeight="1" x14ac:dyDescent="0.2">
      <c r="A45" s="1" t="s">
        <v>38</v>
      </c>
      <c r="B45" s="2">
        <v>72300</v>
      </c>
      <c r="C45" s="2">
        <v>83145</v>
      </c>
      <c r="D45" s="2">
        <v>294601</v>
      </c>
      <c r="I45" s="70" t="s">
        <v>48</v>
      </c>
      <c r="J45" s="75">
        <v>74900</v>
      </c>
      <c r="K45" s="75">
        <v>86135</v>
      </c>
      <c r="S45" s="70" t="s">
        <v>48</v>
      </c>
      <c r="T45" s="75">
        <v>326782</v>
      </c>
    </row>
    <row r="46" spans="1:20" ht="17.100000000000001" customHeight="1" x14ac:dyDescent="0.2">
      <c r="A46" s="6" t="s">
        <v>39</v>
      </c>
      <c r="B46" s="7">
        <v>86760</v>
      </c>
      <c r="C46" s="7">
        <v>101220</v>
      </c>
      <c r="D46" s="7">
        <v>360067</v>
      </c>
      <c r="I46" s="70" t="s">
        <v>49</v>
      </c>
      <c r="J46" s="75">
        <v>72300</v>
      </c>
      <c r="K46" s="75">
        <v>83145</v>
      </c>
      <c r="S46" s="70" t="s">
        <v>49</v>
      </c>
      <c r="T46" s="75">
        <v>294601</v>
      </c>
    </row>
    <row r="47" spans="1:20" ht="17.100000000000001" customHeight="1" x14ac:dyDescent="0.2">
      <c r="A47" s="6" t="s">
        <v>40</v>
      </c>
      <c r="B47" s="7">
        <v>86760</v>
      </c>
      <c r="C47" s="7">
        <v>101220</v>
      </c>
      <c r="D47" s="7">
        <v>399400</v>
      </c>
      <c r="I47" s="69" t="s">
        <v>50</v>
      </c>
      <c r="J47" s="75">
        <v>86760</v>
      </c>
      <c r="K47" s="75">
        <v>101220</v>
      </c>
      <c r="S47" s="69" t="s">
        <v>50</v>
      </c>
      <c r="T47" s="75">
        <v>360067</v>
      </c>
    </row>
    <row r="48" spans="1:20" ht="17.100000000000001" customHeight="1" x14ac:dyDescent="0.2">
      <c r="A48" s="3" t="s">
        <v>41</v>
      </c>
      <c r="B48" s="2">
        <v>72300</v>
      </c>
      <c r="C48" s="2">
        <v>83145</v>
      </c>
      <c r="D48" s="2">
        <v>294601</v>
      </c>
      <c r="I48" s="70" t="s">
        <v>51</v>
      </c>
      <c r="J48" s="75">
        <v>72300</v>
      </c>
      <c r="K48" s="75">
        <v>83145</v>
      </c>
      <c r="S48" s="70" t="s">
        <v>51</v>
      </c>
      <c r="T48" s="75">
        <v>315548</v>
      </c>
    </row>
    <row r="49" spans="1:20" ht="17.100000000000001" customHeight="1" x14ac:dyDescent="0.2">
      <c r="A49" s="4"/>
      <c r="B49" s="5">
        <v>86760</v>
      </c>
      <c r="C49" s="5">
        <v>101220</v>
      </c>
      <c r="D49" s="5">
        <v>360067</v>
      </c>
      <c r="I49" s="70" t="s">
        <v>52</v>
      </c>
      <c r="J49" s="75">
        <v>82000</v>
      </c>
      <c r="K49" s="75">
        <v>94300</v>
      </c>
      <c r="S49" s="70" t="s">
        <v>52</v>
      </c>
      <c r="T49" s="75">
        <v>315548</v>
      </c>
    </row>
    <row r="50" spans="1:20" ht="17.100000000000001" customHeight="1" x14ac:dyDescent="0.2">
      <c r="A50" s="6" t="s">
        <v>42</v>
      </c>
      <c r="B50" s="7">
        <v>86760</v>
      </c>
      <c r="C50" s="7">
        <v>101220</v>
      </c>
      <c r="D50" s="7">
        <v>360067</v>
      </c>
      <c r="I50" s="69" t="s">
        <v>53</v>
      </c>
      <c r="J50" s="75">
        <v>72300</v>
      </c>
      <c r="K50" s="75">
        <v>83145</v>
      </c>
      <c r="S50" s="69" t="s">
        <v>53</v>
      </c>
      <c r="T50" s="75">
        <v>294601</v>
      </c>
    </row>
    <row r="51" spans="1:20" ht="18" customHeight="1" x14ac:dyDescent="0.2">
      <c r="A51" s="1" t="s">
        <v>43</v>
      </c>
      <c r="B51" s="2">
        <v>72300</v>
      </c>
      <c r="C51" s="2">
        <v>83145</v>
      </c>
      <c r="D51" s="2">
        <v>294601</v>
      </c>
      <c r="I51" s="69" t="s">
        <v>54</v>
      </c>
      <c r="J51" s="75">
        <v>72300</v>
      </c>
      <c r="K51" s="75">
        <v>83145</v>
      </c>
      <c r="S51" s="69" t="s">
        <v>54</v>
      </c>
      <c r="T51" s="75">
        <v>294601</v>
      </c>
    </row>
    <row r="52" spans="1:20" ht="17.100000000000001" customHeight="1" x14ac:dyDescent="0.2">
      <c r="A52" s="1" t="s">
        <v>44</v>
      </c>
      <c r="B52" s="2">
        <v>82000</v>
      </c>
      <c r="C52" s="2">
        <v>94300</v>
      </c>
      <c r="D52" s="2">
        <v>315548</v>
      </c>
      <c r="I52" s="69" t="s">
        <v>55</v>
      </c>
      <c r="J52" s="75">
        <v>86760</v>
      </c>
      <c r="K52" s="75">
        <v>101220</v>
      </c>
      <c r="S52" s="69" t="s">
        <v>55</v>
      </c>
      <c r="T52" s="75">
        <v>360067</v>
      </c>
    </row>
    <row r="53" spans="1:20" ht="17.100000000000001" customHeight="1" x14ac:dyDescent="0.2">
      <c r="A53" s="6" t="s">
        <v>45</v>
      </c>
      <c r="B53" s="7">
        <v>86760</v>
      </c>
      <c r="C53" s="7">
        <v>101220</v>
      </c>
      <c r="D53" s="7">
        <v>360067</v>
      </c>
      <c r="I53" s="70" t="s">
        <v>56</v>
      </c>
      <c r="J53" s="75">
        <v>74900</v>
      </c>
      <c r="K53" s="75">
        <v>86135</v>
      </c>
      <c r="S53" s="70" t="s">
        <v>56</v>
      </c>
      <c r="T53" s="75">
        <v>294601</v>
      </c>
    </row>
    <row r="54" spans="1:20" ht="17.100000000000001" customHeight="1" x14ac:dyDescent="0.2">
      <c r="A54" s="1" t="s">
        <v>46</v>
      </c>
      <c r="B54" s="2">
        <v>74700</v>
      </c>
      <c r="C54" s="2">
        <v>85905</v>
      </c>
      <c r="D54" s="2">
        <v>294601</v>
      </c>
      <c r="I54" s="69" t="s">
        <v>57</v>
      </c>
      <c r="J54" s="75">
        <v>72300</v>
      </c>
      <c r="K54" s="75">
        <v>83145</v>
      </c>
      <c r="S54" s="69" t="s">
        <v>57</v>
      </c>
      <c r="T54" s="75">
        <v>294601</v>
      </c>
    </row>
    <row r="55" spans="1:20" ht="17.100000000000001" customHeight="1" x14ac:dyDescent="0.2">
      <c r="A55" s="1" t="s">
        <v>47</v>
      </c>
      <c r="B55" s="2">
        <v>72300</v>
      </c>
      <c r="C55" s="2">
        <v>83145</v>
      </c>
      <c r="D55" s="2">
        <v>294601</v>
      </c>
      <c r="I55" s="69" t="s">
        <v>58</v>
      </c>
      <c r="J55" s="75">
        <v>82000</v>
      </c>
      <c r="K55" s="75">
        <v>94300</v>
      </c>
      <c r="S55" s="69" t="s">
        <v>58</v>
      </c>
      <c r="T55" s="75">
        <v>315548</v>
      </c>
    </row>
    <row r="56" spans="1:20" ht="17.100000000000001" customHeight="1" x14ac:dyDescent="0.2">
      <c r="A56" s="131" t="s">
        <v>48</v>
      </c>
      <c r="B56" s="2">
        <v>74900</v>
      </c>
      <c r="C56" s="2">
        <v>86135</v>
      </c>
      <c r="D56" s="2">
        <v>326782</v>
      </c>
      <c r="I56" s="69" t="s">
        <v>59</v>
      </c>
      <c r="J56" s="75">
        <v>74900</v>
      </c>
      <c r="K56" s="75">
        <v>86135</v>
      </c>
      <c r="S56" s="69" t="s">
        <v>59</v>
      </c>
      <c r="T56" s="75">
        <v>326782</v>
      </c>
    </row>
    <row r="57" spans="1:20" ht="17.100000000000001" customHeight="1" x14ac:dyDescent="0.2">
      <c r="A57" s="132"/>
      <c r="B57" s="5">
        <v>89880</v>
      </c>
      <c r="C57" s="5">
        <v>104860</v>
      </c>
      <c r="D57" s="5">
        <v>399400</v>
      </c>
      <c r="I57" s="69" t="s">
        <v>60</v>
      </c>
      <c r="J57" s="75">
        <v>72300</v>
      </c>
      <c r="K57" s="75">
        <v>83145</v>
      </c>
      <c r="S57" s="69" t="s">
        <v>60</v>
      </c>
      <c r="T57" s="75">
        <v>294601</v>
      </c>
    </row>
    <row r="58" spans="1:20" ht="17.100000000000001" customHeight="1" x14ac:dyDescent="0.2">
      <c r="A58" s="131" t="s">
        <v>49</v>
      </c>
      <c r="B58" s="2">
        <v>72300</v>
      </c>
      <c r="C58" s="2">
        <v>83145</v>
      </c>
      <c r="D58" s="2">
        <v>294601</v>
      </c>
      <c r="I58" s="69" t="s">
        <v>61</v>
      </c>
      <c r="J58" s="75">
        <v>103560</v>
      </c>
      <c r="K58" s="75">
        <v>120820</v>
      </c>
      <c r="S58" s="69" t="s">
        <v>61</v>
      </c>
      <c r="T58" s="75">
        <v>360067</v>
      </c>
    </row>
    <row r="59" spans="1:20" ht="17.100000000000001" customHeight="1" x14ac:dyDescent="0.2">
      <c r="A59" s="132"/>
      <c r="B59" s="5">
        <v>86760</v>
      </c>
      <c r="C59" s="5">
        <v>101220</v>
      </c>
      <c r="D59" s="5">
        <v>360067</v>
      </c>
      <c r="I59" s="69" t="s">
        <v>62</v>
      </c>
      <c r="J59" s="75">
        <v>86760</v>
      </c>
      <c r="K59" s="75">
        <v>101220</v>
      </c>
      <c r="S59" s="69" t="s">
        <v>62</v>
      </c>
      <c r="T59" s="75">
        <v>360067</v>
      </c>
    </row>
    <row r="60" spans="1:20" ht="17.100000000000001" customHeight="1" x14ac:dyDescent="0.2">
      <c r="A60" s="6" t="s">
        <v>50</v>
      </c>
      <c r="B60" s="7">
        <v>86760</v>
      </c>
      <c r="C60" s="7">
        <v>101220</v>
      </c>
      <c r="D60" s="7">
        <v>360067</v>
      </c>
      <c r="I60" s="69" t="s">
        <v>63</v>
      </c>
      <c r="J60" s="75">
        <v>86760</v>
      </c>
      <c r="K60" s="75">
        <v>101220</v>
      </c>
      <c r="S60" s="69" t="s">
        <v>63</v>
      </c>
      <c r="T60" s="75">
        <v>360067</v>
      </c>
    </row>
    <row r="61" spans="1:20" ht="18" customHeight="1" x14ac:dyDescent="0.2">
      <c r="A61" s="131" t="s">
        <v>51</v>
      </c>
      <c r="B61" s="2">
        <v>72300</v>
      </c>
      <c r="C61" s="2">
        <v>83145</v>
      </c>
      <c r="D61" s="2">
        <v>315548</v>
      </c>
      <c r="I61" s="69" t="s">
        <v>64</v>
      </c>
      <c r="J61" s="75">
        <v>86760</v>
      </c>
      <c r="K61" s="75">
        <v>101220</v>
      </c>
      <c r="S61" s="69" t="s">
        <v>64</v>
      </c>
      <c r="T61" s="75">
        <v>360067</v>
      </c>
    </row>
    <row r="62" spans="1:20" ht="17.100000000000001" customHeight="1" x14ac:dyDescent="0.2">
      <c r="A62" s="132"/>
      <c r="B62" s="5">
        <v>86760</v>
      </c>
      <c r="C62" s="5">
        <v>101220</v>
      </c>
      <c r="D62" s="5">
        <v>385670</v>
      </c>
      <c r="I62" s="69" t="s">
        <v>65</v>
      </c>
      <c r="J62" s="75">
        <v>86760</v>
      </c>
      <c r="K62" s="75">
        <v>101220</v>
      </c>
      <c r="S62" s="69" t="s">
        <v>65</v>
      </c>
      <c r="T62" s="75">
        <v>360067</v>
      </c>
    </row>
    <row r="63" spans="1:20" ht="17.100000000000001" customHeight="1" x14ac:dyDescent="0.2">
      <c r="A63" s="131" t="s">
        <v>52</v>
      </c>
      <c r="B63" s="2">
        <v>82000</v>
      </c>
      <c r="C63" s="2">
        <v>94300</v>
      </c>
      <c r="D63" s="2">
        <v>315548</v>
      </c>
      <c r="I63" s="69" t="s">
        <v>66</v>
      </c>
      <c r="J63" s="75">
        <v>86760</v>
      </c>
      <c r="K63" s="75">
        <v>101220</v>
      </c>
      <c r="S63" s="69" t="s">
        <v>66</v>
      </c>
      <c r="T63" s="75">
        <v>360067</v>
      </c>
    </row>
    <row r="64" spans="1:20" ht="17.100000000000001" customHeight="1" x14ac:dyDescent="0.2">
      <c r="A64" s="132"/>
      <c r="B64" s="5">
        <v>98400</v>
      </c>
      <c r="C64" s="5">
        <v>114800</v>
      </c>
      <c r="D64" s="5">
        <v>385670</v>
      </c>
      <c r="I64" s="69" t="s">
        <v>67</v>
      </c>
      <c r="J64" s="75">
        <v>74900</v>
      </c>
      <c r="K64" s="75">
        <v>86135</v>
      </c>
      <c r="S64" s="69" t="s">
        <v>67</v>
      </c>
      <c r="T64" s="75">
        <v>326782</v>
      </c>
    </row>
    <row r="65" spans="1:20" ht="17.100000000000001" customHeight="1" x14ac:dyDescent="0.2">
      <c r="A65" s="1" t="s">
        <v>53</v>
      </c>
      <c r="B65" s="2">
        <v>72300</v>
      </c>
      <c r="C65" s="2">
        <v>83145</v>
      </c>
      <c r="D65" s="2">
        <v>294601</v>
      </c>
      <c r="I65" s="69" t="s">
        <v>68</v>
      </c>
      <c r="J65" s="75">
        <v>74800</v>
      </c>
      <c r="K65" s="75">
        <v>86020</v>
      </c>
      <c r="S65" s="69" t="s">
        <v>68</v>
      </c>
      <c r="T65" s="75">
        <v>294601</v>
      </c>
    </row>
    <row r="66" spans="1:20" ht="17.100000000000001" customHeight="1" x14ac:dyDescent="0.2">
      <c r="A66" s="1" t="s">
        <v>54</v>
      </c>
      <c r="B66" s="2">
        <v>72300</v>
      </c>
      <c r="C66" s="2">
        <v>83145</v>
      </c>
      <c r="D66" s="2">
        <v>294601</v>
      </c>
      <c r="I66" s="69" t="s">
        <v>69</v>
      </c>
      <c r="J66" s="75">
        <v>72300</v>
      </c>
      <c r="K66" s="75">
        <v>83145</v>
      </c>
      <c r="S66" s="69" t="s">
        <v>69</v>
      </c>
      <c r="T66" s="75">
        <v>294601</v>
      </c>
    </row>
    <row r="67" spans="1:20" ht="17.100000000000001" customHeight="1" x14ac:dyDescent="0.2">
      <c r="A67" s="6" t="s">
        <v>55</v>
      </c>
      <c r="B67" s="7">
        <v>86760</v>
      </c>
      <c r="C67" s="7">
        <v>101220</v>
      </c>
      <c r="D67" s="7">
        <v>360067</v>
      </c>
      <c r="I67" s="69" t="s">
        <v>70</v>
      </c>
      <c r="J67" s="75">
        <v>72300</v>
      </c>
      <c r="K67" s="75">
        <v>83145</v>
      </c>
      <c r="S67" s="69" t="s">
        <v>70</v>
      </c>
      <c r="T67" s="75">
        <v>315548</v>
      </c>
    </row>
    <row r="68" spans="1:20" ht="17.100000000000001" customHeight="1" x14ac:dyDescent="0.2">
      <c r="A68" s="3" t="s">
        <v>56</v>
      </c>
      <c r="B68" s="2">
        <v>74900</v>
      </c>
      <c r="C68" s="2">
        <v>86135</v>
      </c>
      <c r="D68" s="2">
        <v>294601</v>
      </c>
      <c r="I68" s="70" t="s">
        <v>71</v>
      </c>
      <c r="J68" s="75">
        <v>72300</v>
      </c>
      <c r="K68" s="75">
        <v>83145</v>
      </c>
      <c r="S68" s="70" t="s">
        <v>71</v>
      </c>
      <c r="T68" s="75">
        <v>294601</v>
      </c>
    </row>
    <row r="69" spans="1:20" ht="17.100000000000001" customHeight="1" x14ac:dyDescent="0.2">
      <c r="A69" s="4"/>
      <c r="B69" s="5">
        <v>89880</v>
      </c>
      <c r="C69" s="5">
        <v>104860</v>
      </c>
      <c r="D69" s="5">
        <v>360067</v>
      </c>
      <c r="I69" s="69" t="s">
        <v>72</v>
      </c>
      <c r="J69" s="75">
        <v>72300</v>
      </c>
      <c r="K69" s="75">
        <v>83145</v>
      </c>
      <c r="S69" s="69" t="s">
        <v>72</v>
      </c>
      <c r="T69" s="75">
        <v>294601</v>
      </c>
    </row>
    <row r="70" spans="1:20" ht="17.100000000000001" customHeight="1" x14ac:dyDescent="0.2">
      <c r="A70" s="1" t="s">
        <v>57</v>
      </c>
      <c r="B70" s="2">
        <v>72300</v>
      </c>
      <c r="C70" s="2">
        <v>83145</v>
      </c>
      <c r="D70" s="2">
        <v>294601</v>
      </c>
      <c r="I70" s="69" t="s">
        <v>73</v>
      </c>
      <c r="J70" s="75">
        <v>86760</v>
      </c>
      <c r="K70" s="75">
        <v>101220</v>
      </c>
      <c r="S70" s="69" t="s">
        <v>73</v>
      </c>
      <c r="T70" s="75">
        <v>360067</v>
      </c>
    </row>
    <row r="71" spans="1:20" ht="18" customHeight="1" x14ac:dyDescent="0.2">
      <c r="A71" s="1" t="s">
        <v>58</v>
      </c>
      <c r="B71" s="2">
        <v>82000</v>
      </c>
      <c r="C71" s="2">
        <v>94300</v>
      </c>
      <c r="D71" s="2">
        <v>315548</v>
      </c>
      <c r="I71" s="70" t="s">
        <v>74</v>
      </c>
      <c r="J71" s="75">
        <v>72300</v>
      </c>
      <c r="K71" s="75">
        <v>83145</v>
      </c>
      <c r="S71" s="70" t="s">
        <v>74</v>
      </c>
      <c r="T71" s="75">
        <v>294601</v>
      </c>
    </row>
    <row r="72" spans="1:20" ht="17.100000000000001" customHeight="1" x14ac:dyDescent="0.2">
      <c r="A72" s="1" t="s">
        <v>59</v>
      </c>
      <c r="B72" s="2">
        <v>74900</v>
      </c>
      <c r="C72" s="2">
        <v>86135</v>
      </c>
      <c r="D72" s="2">
        <v>326782</v>
      </c>
      <c r="I72" s="69" t="s">
        <v>75</v>
      </c>
      <c r="J72" s="75">
        <v>86760</v>
      </c>
      <c r="K72" s="75">
        <v>101220</v>
      </c>
      <c r="S72" s="69" t="s">
        <v>75</v>
      </c>
      <c r="T72" s="75">
        <v>360067</v>
      </c>
    </row>
    <row r="73" spans="1:20" ht="17.100000000000001" customHeight="1" x14ac:dyDescent="0.2">
      <c r="A73" s="1" t="s">
        <v>60</v>
      </c>
      <c r="B73" s="2">
        <v>72300</v>
      </c>
      <c r="C73" s="2">
        <v>83145</v>
      </c>
      <c r="D73" s="2">
        <v>294601</v>
      </c>
      <c r="I73" s="69" t="s">
        <v>76</v>
      </c>
      <c r="J73" s="75">
        <v>98400</v>
      </c>
      <c r="K73" s="75">
        <v>114800</v>
      </c>
      <c r="S73" s="69" t="s">
        <v>76</v>
      </c>
      <c r="T73" s="75">
        <v>385670</v>
      </c>
    </row>
    <row r="74" spans="1:20" ht="17.100000000000001" customHeight="1" x14ac:dyDescent="0.2">
      <c r="A74" s="6" t="s">
        <v>61</v>
      </c>
      <c r="B74" s="7">
        <v>103560</v>
      </c>
      <c r="C74" s="7">
        <v>120820</v>
      </c>
      <c r="D74" s="7">
        <v>360067</v>
      </c>
      <c r="I74" s="69" t="s">
        <v>77</v>
      </c>
      <c r="J74" s="75">
        <v>88200</v>
      </c>
      <c r="K74" s="75">
        <v>102900</v>
      </c>
      <c r="S74" s="69" t="s">
        <v>77</v>
      </c>
      <c r="T74" s="75">
        <v>360067</v>
      </c>
    </row>
    <row r="75" spans="1:20" ht="17.100000000000001" customHeight="1" x14ac:dyDescent="0.2">
      <c r="A75" s="6" t="s">
        <v>62</v>
      </c>
      <c r="B75" s="7">
        <v>86760</v>
      </c>
      <c r="C75" s="7">
        <v>101220</v>
      </c>
      <c r="D75" s="7">
        <v>360067</v>
      </c>
      <c r="I75" s="69" t="s">
        <v>78</v>
      </c>
      <c r="J75" s="75">
        <v>72300</v>
      </c>
      <c r="K75" s="75">
        <v>83145</v>
      </c>
      <c r="S75" s="69" t="s">
        <v>78</v>
      </c>
      <c r="T75" s="75">
        <v>294601</v>
      </c>
    </row>
    <row r="76" spans="1:20" ht="17.100000000000001" customHeight="1" x14ac:dyDescent="0.2">
      <c r="A76" s="6" t="s">
        <v>63</v>
      </c>
      <c r="B76" s="7">
        <v>86760</v>
      </c>
      <c r="C76" s="7">
        <v>101220</v>
      </c>
      <c r="D76" s="7">
        <v>360067</v>
      </c>
      <c r="I76" s="69" t="s">
        <v>79</v>
      </c>
      <c r="J76" s="75">
        <v>72300</v>
      </c>
      <c r="K76" s="75">
        <v>83145</v>
      </c>
      <c r="S76" s="69" t="s">
        <v>79</v>
      </c>
      <c r="T76" s="75">
        <v>294601</v>
      </c>
    </row>
    <row r="77" spans="1:20" ht="17.100000000000001" customHeight="1" x14ac:dyDescent="0.2">
      <c r="A77" s="6" t="s">
        <v>64</v>
      </c>
      <c r="B77" s="7">
        <v>86760</v>
      </c>
      <c r="C77" s="7">
        <v>101220</v>
      </c>
      <c r="D77" s="7">
        <v>360067</v>
      </c>
      <c r="I77" s="70" t="s">
        <v>82</v>
      </c>
      <c r="J77" s="75">
        <v>79100</v>
      </c>
      <c r="K77" s="75">
        <v>90965</v>
      </c>
      <c r="S77" s="70" t="s">
        <v>82</v>
      </c>
      <c r="T77" s="75">
        <v>294601</v>
      </c>
    </row>
    <row r="78" spans="1:20" ht="18" customHeight="1" x14ac:dyDescent="0.2">
      <c r="A78" s="6" t="s">
        <v>65</v>
      </c>
      <c r="B78" s="7">
        <v>86760</v>
      </c>
      <c r="C78" s="7">
        <v>101220</v>
      </c>
      <c r="D78" s="7">
        <v>360067</v>
      </c>
      <c r="I78" s="69" t="s">
        <v>83</v>
      </c>
      <c r="J78" s="75">
        <v>72300</v>
      </c>
      <c r="K78" s="75">
        <v>83145</v>
      </c>
      <c r="S78" s="69" t="s">
        <v>83</v>
      </c>
      <c r="T78" s="75">
        <v>294601</v>
      </c>
    </row>
    <row r="79" spans="1:20" ht="17.100000000000001" customHeight="1" x14ac:dyDescent="0.2">
      <c r="A79" s="6" t="s">
        <v>66</v>
      </c>
      <c r="B79" s="7">
        <v>86760</v>
      </c>
      <c r="C79" s="7">
        <v>101220</v>
      </c>
      <c r="D79" s="7">
        <v>360067</v>
      </c>
      <c r="I79" s="69" t="s">
        <v>84</v>
      </c>
      <c r="J79" s="75">
        <v>72300</v>
      </c>
      <c r="K79" s="75">
        <v>83145</v>
      </c>
      <c r="S79" s="69" t="s">
        <v>84</v>
      </c>
      <c r="T79" s="75">
        <v>294601</v>
      </c>
    </row>
    <row r="80" spans="1:20" ht="17.100000000000001" customHeight="1" x14ac:dyDescent="0.2">
      <c r="A80" s="1" t="s">
        <v>67</v>
      </c>
      <c r="B80" s="2">
        <v>74900</v>
      </c>
      <c r="C80" s="2">
        <v>86135</v>
      </c>
      <c r="D80" s="2">
        <v>326782</v>
      </c>
      <c r="I80" s="70" t="s">
        <v>85</v>
      </c>
      <c r="J80" s="75">
        <v>74800</v>
      </c>
      <c r="K80" s="75">
        <v>86020</v>
      </c>
      <c r="S80" s="70" t="s">
        <v>85</v>
      </c>
      <c r="T80" s="75">
        <v>294601</v>
      </c>
    </row>
    <row r="81" spans="1:20" ht="17.100000000000001" customHeight="1" x14ac:dyDescent="0.2">
      <c r="A81" s="1" t="s">
        <v>68</v>
      </c>
      <c r="B81" s="2">
        <v>74800</v>
      </c>
      <c r="C81" s="2">
        <v>86020</v>
      </c>
      <c r="D81" s="2">
        <v>294601</v>
      </c>
      <c r="I81" s="69" t="s">
        <v>86</v>
      </c>
      <c r="J81" s="75">
        <v>86760</v>
      </c>
      <c r="K81" s="75">
        <v>101220</v>
      </c>
      <c r="S81" s="69" t="s">
        <v>86</v>
      </c>
      <c r="T81" s="75">
        <v>360067</v>
      </c>
    </row>
    <row r="82" spans="1:20" ht="17.100000000000001" customHeight="1" x14ac:dyDescent="0.2">
      <c r="A82" s="1" t="s">
        <v>69</v>
      </c>
      <c r="B82" s="2">
        <v>72300</v>
      </c>
      <c r="C82" s="2">
        <v>83145</v>
      </c>
      <c r="D82" s="2">
        <v>294601</v>
      </c>
      <c r="I82" s="69" t="s">
        <v>87</v>
      </c>
      <c r="J82" s="75">
        <v>86760</v>
      </c>
      <c r="K82" s="75">
        <v>101220</v>
      </c>
      <c r="S82" s="69" t="s">
        <v>87</v>
      </c>
      <c r="T82" s="75">
        <v>360067</v>
      </c>
    </row>
    <row r="83" spans="1:20" ht="17.100000000000001" customHeight="1" x14ac:dyDescent="0.2">
      <c r="A83" s="1" t="s">
        <v>70</v>
      </c>
      <c r="B83" s="2">
        <v>72300</v>
      </c>
      <c r="C83" s="2">
        <v>83145</v>
      </c>
      <c r="D83" s="2">
        <v>315548</v>
      </c>
      <c r="I83" s="69" t="s">
        <v>88</v>
      </c>
      <c r="J83" s="75">
        <v>72300</v>
      </c>
      <c r="K83" s="75">
        <v>83145</v>
      </c>
      <c r="S83" s="69" t="s">
        <v>88</v>
      </c>
      <c r="T83" s="75">
        <v>294601</v>
      </c>
    </row>
    <row r="84" spans="1:20" ht="17.100000000000001" customHeight="1" x14ac:dyDescent="0.2">
      <c r="A84" s="3" t="s">
        <v>71</v>
      </c>
      <c r="B84" s="2">
        <v>72300</v>
      </c>
      <c r="C84" s="2">
        <v>83145</v>
      </c>
      <c r="D84" s="2">
        <v>294601</v>
      </c>
      <c r="I84" s="69" t="s">
        <v>89</v>
      </c>
      <c r="J84" s="75">
        <v>72300</v>
      </c>
      <c r="K84" s="75">
        <v>83145</v>
      </c>
      <c r="S84" s="69" t="s">
        <v>89</v>
      </c>
      <c r="T84" s="75">
        <v>294601</v>
      </c>
    </row>
    <row r="85" spans="1:20" ht="17.100000000000001" customHeight="1" x14ac:dyDescent="0.2">
      <c r="A85" s="4"/>
      <c r="B85" s="5">
        <v>86760</v>
      </c>
      <c r="C85" s="5">
        <v>101220</v>
      </c>
      <c r="D85" s="5">
        <v>360067</v>
      </c>
      <c r="I85" s="69" t="s">
        <v>90</v>
      </c>
      <c r="J85" s="75">
        <v>74800</v>
      </c>
      <c r="K85" s="75">
        <v>86020</v>
      </c>
      <c r="S85" s="69" t="s">
        <v>90</v>
      </c>
      <c r="T85" s="75">
        <v>294601</v>
      </c>
    </row>
    <row r="86" spans="1:20" ht="17.100000000000001" customHeight="1" x14ac:dyDescent="0.2">
      <c r="A86" s="1" t="s">
        <v>72</v>
      </c>
      <c r="B86" s="2">
        <v>72300</v>
      </c>
      <c r="C86" s="2">
        <v>83145</v>
      </c>
      <c r="D86" s="2">
        <v>294601</v>
      </c>
      <c r="I86" s="69" t="s">
        <v>91</v>
      </c>
      <c r="J86" s="75">
        <v>86760</v>
      </c>
      <c r="K86" s="75">
        <v>101220</v>
      </c>
      <c r="S86" s="69" t="s">
        <v>91</v>
      </c>
      <c r="T86" s="75">
        <v>361956</v>
      </c>
    </row>
    <row r="87" spans="1:20" ht="17.100000000000001" customHeight="1" x14ac:dyDescent="0.2">
      <c r="A87" s="6" t="s">
        <v>73</v>
      </c>
      <c r="B87" s="7">
        <v>86760</v>
      </c>
      <c r="C87" s="7">
        <v>101220</v>
      </c>
      <c r="D87" s="7">
        <v>360067</v>
      </c>
      <c r="I87" s="69" t="s">
        <v>92</v>
      </c>
      <c r="J87" s="75">
        <v>86760</v>
      </c>
      <c r="K87" s="75">
        <v>101220</v>
      </c>
      <c r="S87" s="69" t="s">
        <v>92</v>
      </c>
      <c r="T87" s="75">
        <v>360067</v>
      </c>
    </row>
    <row r="88" spans="1:20" ht="18" customHeight="1" x14ac:dyDescent="0.2">
      <c r="A88" s="3" t="s">
        <v>74</v>
      </c>
      <c r="B88" s="2">
        <v>72300</v>
      </c>
      <c r="C88" s="2">
        <v>83145</v>
      </c>
      <c r="D88" s="2">
        <v>294601</v>
      </c>
      <c r="I88" s="69" t="s">
        <v>93</v>
      </c>
      <c r="J88" s="75">
        <v>72300</v>
      </c>
      <c r="K88" s="75">
        <v>83145</v>
      </c>
      <c r="S88" s="69" t="s">
        <v>93</v>
      </c>
      <c r="T88" s="75">
        <v>294601</v>
      </c>
    </row>
    <row r="89" spans="1:20" ht="17.100000000000001" customHeight="1" x14ac:dyDescent="0.2">
      <c r="A89" s="4"/>
      <c r="B89" s="5">
        <v>86760</v>
      </c>
      <c r="C89" s="5">
        <v>101220</v>
      </c>
      <c r="D89" s="5">
        <v>360067</v>
      </c>
      <c r="I89" s="69" t="s">
        <v>94</v>
      </c>
      <c r="J89" s="75">
        <v>72300</v>
      </c>
      <c r="K89" s="75">
        <v>83145</v>
      </c>
      <c r="S89" s="69" t="s">
        <v>94</v>
      </c>
      <c r="T89" s="75">
        <v>294601</v>
      </c>
    </row>
    <row r="90" spans="1:20" ht="17.100000000000001" customHeight="1" x14ac:dyDescent="0.2">
      <c r="A90" s="6" t="s">
        <v>75</v>
      </c>
      <c r="B90" s="7">
        <v>86760</v>
      </c>
      <c r="C90" s="7">
        <v>101220</v>
      </c>
      <c r="D90" s="7">
        <v>360067</v>
      </c>
      <c r="I90" s="69" t="s">
        <v>95</v>
      </c>
      <c r="J90" s="75">
        <v>72300</v>
      </c>
      <c r="K90" s="75">
        <v>83145</v>
      </c>
      <c r="S90" s="69" t="s">
        <v>95</v>
      </c>
      <c r="T90" s="75">
        <v>294601</v>
      </c>
    </row>
    <row r="91" spans="1:20" ht="17.100000000000001" customHeight="1" x14ac:dyDescent="0.2">
      <c r="A91" s="6" t="s">
        <v>76</v>
      </c>
      <c r="B91" s="7">
        <v>98400</v>
      </c>
      <c r="C91" s="7">
        <v>114800</v>
      </c>
      <c r="D91" s="7">
        <v>385670</v>
      </c>
    </row>
    <row r="92" spans="1:20" ht="17.100000000000001" customHeight="1" x14ac:dyDescent="0.2">
      <c r="A92" s="6" t="s">
        <v>77</v>
      </c>
      <c r="B92" s="7">
        <v>88200</v>
      </c>
      <c r="C92" s="7">
        <v>102900</v>
      </c>
      <c r="D92" s="7">
        <v>360067</v>
      </c>
    </row>
    <row r="93" spans="1:20" ht="17.100000000000001" customHeight="1" x14ac:dyDescent="0.2">
      <c r="A93" s="1" t="s">
        <v>78</v>
      </c>
      <c r="B93" s="2">
        <v>72300</v>
      </c>
      <c r="C93" s="2">
        <v>83145</v>
      </c>
      <c r="D93" s="2">
        <v>294601</v>
      </c>
    </row>
    <row r="94" spans="1:20" ht="17.100000000000001" customHeight="1" x14ac:dyDescent="0.2">
      <c r="A94" s="1" t="s">
        <v>79</v>
      </c>
      <c r="B94" s="2">
        <v>72300</v>
      </c>
      <c r="C94" s="2">
        <v>83145</v>
      </c>
      <c r="D94" s="2">
        <v>294601</v>
      </c>
    </row>
    <row r="95" spans="1:20" ht="17.100000000000001" customHeight="1" x14ac:dyDescent="0.2">
      <c r="A95" s="1" t="s">
        <v>80</v>
      </c>
      <c r="B95" s="2">
        <v>72300</v>
      </c>
      <c r="C95" s="2">
        <v>83145</v>
      </c>
      <c r="D95" s="2">
        <v>294601</v>
      </c>
    </row>
    <row r="96" spans="1:20" ht="17.100000000000001" customHeight="1" x14ac:dyDescent="0.2">
      <c r="A96" s="1" t="s">
        <v>81</v>
      </c>
      <c r="B96" s="2">
        <v>72300</v>
      </c>
      <c r="C96" s="2">
        <v>83145</v>
      </c>
      <c r="D96" s="2">
        <v>294601</v>
      </c>
    </row>
    <row r="97" spans="1:4" ht="17.100000000000001" customHeight="1" x14ac:dyDescent="0.2">
      <c r="A97" s="3" t="s">
        <v>82</v>
      </c>
      <c r="B97" s="2">
        <v>79100</v>
      </c>
      <c r="C97" s="2">
        <v>90965</v>
      </c>
      <c r="D97" s="2">
        <v>294601</v>
      </c>
    </row>
    <row r="98" spans="1:4" ht="18" customHeight="1" x14ac:dyDescent="0.2">
      <c r="A98" s="4"/>
      <c r="B98" s="5">
        <v>94920</v>
      </c>
      <c r="C98" s="5">
        <v>110740</v>
      </c>
      <c r="D98" s="5">
        <v>360067</v>
      </c>
    </row>
    <row r="99" spans="1:4" ht="17.100000000000001" customHeight="1" x14ac:dyDescent="0.2">
      <c r="A99" s="1" t="s">
        <v>83</v>
      </c>
      <c r="B99" s="2">
        <v>72300</v>
      </c>
      <c r="C99" s="2">
        <v>83145</v>
      </c>
      <c r="D99" s="2">
        <v>294601</v>
      </c>
    </row>
    <row r="100" spans="1:4" ht="17.100000000000001" customHeight="1" x14ac:dyDescent="0.2">
      <c r="A100" s="1" t="s">
        <v>84</v>
      </c>
      <c r="B100" s="2">
        <v>72300</v>
      </c>
      <c r="C100" s="2">
        <v>83145</v>
      </c>
      <c r="D100" s="2">
        <v>294601</v>
      </c>
    </row>
    <row r="101" spans="1:4" ht="17.100000000000001" customHeight="1" x14ac:dyDescent="0.2">
      <c r="A101" s="3" t="s">
        <v>85</v>
      </c>
      <c r="B101" s="2">
        <v>74800</v>
      </c>
      <c r="C101" s="2">
        <v>86020</v>
      </c>
      <c r="D101" s="2">
        <v>294601</v>
      </c>
    </row>
    <row r="102" spans="1:4" ht="17.100000000000001" customHeight="1" x14ac:dyDescent="0.2">
      <c r="A102" s="4"/>
      <c r="B102" s="5">
        <v>89760</v>
      </c>
      <c r="C102" s="5">
        <v>104720</v>
      </c>
      <c r="D102" s="5">
        <v>360067</v>
      </c>
    </row>
    <row r="103" spans="1:4" ht="17.100000000000001" customHeight="1" x14ac:dyDescent="0.2">
      <c r="A103" s="6" t="s">
        <v>86</v>
      </c>
      <c r="B103" s="7">
        <v>86760</v>
      </c>
      <c r="C103" s="7">
        <v>101220</v>
      </c>
      <c r="D103" s="7">
        <v>360067</v>
      </c>
    </row>
    <row r="104" spans="1:4" ht="17.100000000000001" customHeight="1" x14ac:dyDescent="0.2">
      <c r="A104" s="6" t="s">
        <v>87</v>
      </c>
      <c r="B104" s="7">
        <v>86760</v>
      </c>
      <c r="C104" s="7">
        <v>101220</v>
      </c>
      <c r="D104" s="7">
        <v>360067</v>
      </c>
    </row>
    <row r="105" spans="1:4" ht="17.100000000000001" customHeight="1" x14ac:dyDescent="0.2">
      <c r="A105" s="1" t="s">
        <v>88</v>
      </c>
      <c r="B105" s="2">
        <v>72300</v>
      </c>
      <c r="C105" s="2">
        <v>83145</v>
      </c>
      <c r="D105" s="2">
        <v>294601</v>
      </c>
    </row>
    <row r="106" spans="1:4" ht="17.100000000000001" customHeight="1" x14ac:dyDescent="0.2">
      <c r="A106" s="1" t="s">
        <v>89</v>
      </c>
      <c r="B106" s="2">
        <v>72300</v>
      </c>
      <c r="C106" s="2">
        <v>83145</v>
      </c>
      <c r="D106" s="2">
        <v>294601</v>
      </c>
    </row>
    <row r="107" spans="1:4" ht="17.100000000000001" customHeight="1" x14ac:dyDescent="0.2">
      <c r="A107" s="1" t="s">
        <v>90</v>
      </c>
      <c r="B107" s="2">
        <v>74800</v>
      </c>
      <c r="C107" s="2">
        <v>86020</v>
      </c>
      <c r="D107" s="2">
        <v>294601</v>
      </c>
    </row>
    <row r="108" spans="1:4" ht="18" customHeight="1" x14ac:dyDescent="0.2">
      <c r="A108" s="6" t="s">
        <v>91</v>
      </c>
      <c r="B108" s="7">
        <v>86760</v>
      </c>
      <c r="C108" s="7">
        <v>101220</v>
      </c>
      <c r="D108" s="7">
        <v>361956</v>
      </c>
    </row>
    <row r="109" spans="1:4" ht="17.100000000000001" customHeight="1" x14ac:dyDescent="0.2">
      <c r="A109" s="6" t="s">
        <v>92</v>
      </c>
      <c r="B109" s="7">
        <v>86760</v>
      </c>
      <c r="C109" s="7">
        <v>101220</v>
      </c>
      <c r="D109" s="7">
        <v>360067</v>
      </c>
    </row>
    <row r="110" spans="1:4" ht="17.100000000000001" customHeight="1" x14ac:dyDescent="0.2">
      <c r="A110" s="1" t="s">
        <v>93</v>
      </c>
      <c r="B110" s="2">
        <v>72300</v>
      </c>
      <c r="C110" s="2">
        <v>83145</v>
      </c>
      <c r="D110" s="2">
        <v>294601</v>
      </c>
    </row>
    <row r="111" spans="1:4" ht="17.100000000000001" customHeight="1" x14ac:dyDescent="0.2">
      <c r="A111" s="1" t="s">
        <v>94</v>
      </c>
      <c r="B111" s="2">
        <v>72300</v>
      </c>
      <c r="C111" s="2">
        <v>83145</v>
      </c>
      <c r="D111" s="2">
        <v>294601</v>
      </c>
    </row>
    <row r="112" spans="1:4" ht="17.100000000000001" customHeight="1" x14ac:dyDescent="0.2">
      <c r="A112" s="1" t="s">
        <v>95</v>
      </c>
      <c r="B112" s="2">
        <v>72300</v>
      </c>
      <c r="C112" s="2">
        <v>83145</v>
      </c>
      <c r="D112" s="2">
        <v>294601</v>
      </c>
    </row>
    <row r="113" x14ac:dyDescent="0.2"/>
    <row r="114" hidden="1" x14ac:dyDescent="0.2"/>
    <row r="115" hidden="1" x14ac:dyDescent="0.2"/>
    <row r="116" hidden="1" x14ac:dyDescent="0.2"/>
    <row r="117" hidden="1" x14ac:dyDescent="0.2"/>
  </sheetData>
  <sheetProtection algorithmName="SHA-512" hashValue="Kb6gHRT6IOJjwOnpVHxN0aOkZmGFm1gvAK6I/tHFqPUIevBP4gX6ng2qr0szAFHhk0zLWh42TUZEMdpoodJlWg==" saltValue="TCaYMZ3F/QJNYdibcZDecQ==" spinCount="100000" sheet="1" objects="1" scenarios="1"/>
  <mergeCells count="8">
    <mergeCell ref="A58:A59"/>
    <mergeCell ref="A61:A62"/>
    <mergeCell ref="A63:A64"/>
    <mergeCell ref="A2:B2"/>
    <mergeCell ref="C2:D2"/>
    <mergeCell ref="A41:A42"/>
    <mergeCell ref="A43:A44"/>
    <mergeCell ref="A56:A5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IHCDA</vt:lpstr>
      <vt:lpstr>Table 1</vt:lpstr>
      <vt:lpstr>IHCDA!Print_Area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</cp:lastModifiedBy>
  <cp:lastPrinted>2020-10-03T20:05:47Z</cp:lastPrinted>
  <dcterms:created xsi:type="dcterms:W3CDTF">2020-10-01T22:16:58Z</dcterms:created>
  <dcterms:modified xsi:type="dcterms:W3CDTF">2020-10-03T20:23:57Z</dcterms:modified>
</cp:coreProperties>
</file>